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su052\Documents\UAJ\RPB_LPS\Matine_Anexos\"/>
    </mc:Choice>
  </mc:AlternateContent>
  <workbookProtection workbookAlgorithmName="SHA-512" workbookHashValue="mFSJCBLwDYcF3cqSIYmuelF/9ETivfIrdpaFJgrIFk2fe7PXZ/XnIdsRGYVLw5jKRAX9VhCed4gl66RQM4ULsg==" workbookSaltValue="ljnOVYFTdAznXMbCCFk/wQ==" workbookSpinCount="100000" lockStructure="1"/>
  <bookViews>
    <workbookView xWindow="0" yWindow="0" windowWidth="23040" windowHeight="10650"/>
  </bookViews>
  <sheets>
    <sheet name="Type" sheetId="4" r:id="rId1"/>
    <sheet name="Identity" sheetId="9" r:id="rId2"/>
    <sheet name="Activity" sheetId="1" r:id="rId3"/>
    <sheet name="auxControlo" sheetId="7" state="hidden" r:id="rId4"/>
    <sheet name="TA_Rubric" sheetId="5" state="hidden" r:id="rId5"/>
    <sheet name="TA_Serv" sheetId="6" state="hidden" r:id="rId6"/>
    <sheet name="TA_Territorio" sheetId="8" r:id="rId7"/>
  </sheets>
  <definedNames>
    <definedName name="_xlnm._FilterDatabase" localSheetId="2" hidden="1">Activity!$A$1:$L$1093</definedName>
    <definedName name="_xlnm._FilterDatabase" localSheetId="6" hidden="1">TA_Territorio!$A$1:$C$248</definedName>
    <definedName name="_xlnm._FilterDatabase" localSheetId="0" hidden="1">Type!$A$3:$E$16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 l="1"/>
  <c r="E3" i="4" l="1"/>
  <c r="D3" i="4"/>
  <c r="C3" i="4"/>
  <c r="B3" i="4"/>
  <c r="A3" i="4"/>
  <c r="D3" i="9"/>
  <c r="D4" i="9"/>
  <c r="D5" i="9"/>
  <c r="D6" i="9"/>
  <c r="D7" i="9"/>
  <c r="D8" i="9"/>
  <c r="D9" i="9"/>
  <c r="D2" i="9"/>
  <c r="D1" i="9"/>
  <c r="C1" i="9"/>
  <c r="B1" i="9"/>
  <c r="A1" i="9"/>
  <c r="L1" i="1"/>
  <c r="G1" i="1"/>
  <c r="F1" i="1"/>
  <c r="E1" i="1"/>
  <c r="K1" i="1"/>
  <c r="J1" i="1"/>
  <c r="I1" i="1"/>
  <c r="H1" i="1"/>
  <c r="B1" i="1"/>
  <c r="C1" i="1"/>
  <c r="A22" i="7"/>
  <c r="A23" i="7"/>
  <c r="A24" i="7"/>
  <c r="A25" i="7"/>
  <c r="A26" i="7"/>
  <c r="A27" i="7"/>
  <c r="A28" i="7"/>
  <c r="A29" i="7"/>
  <c r="A30" i="7"/>
  <c r="A31" i="7"/>
  <c r="A32" i="7"/>
  <c r="A19" i="7"/>
  <c r="A20" i="7"/>
  <c r="A21" i="7"/>
  <c r="A18" i="7"/>
  <c r="A14" i="7"/>
  <c r="A15" i="7"/>
  <c r="A16" i="7"/>
  <c r="A17" i="7"/>
  <c r="A13" i="7"/>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2" i="1"/>
  <c r="B9" i="9"/>
  <c r="C1" i="4" l="1"/>
  <c r="C2" i="4"/>
  <c r="B6" i="7"/>
  <c r="H3" i="1"/>
  <c r="H4" i="1" s="1"/>
  <c r="H5" i="1" s="1"/>
  <c r="H6" i="1" s="1"/>
  <c r="H7" i="1" s="1"/>
  <c r="H8" i="1" s="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H166" i="1" s="1"/>
  <c r="H167" i="1" s="1"/>
  <c r="H168" i="1" s="1"/>
  <c r="H169" i="1" s="1"/>
  <c r="H170" i="1" s="1"/>
  <c r="H171" i="1" s="1"/>
  <c r="H172" i="1" s="1"/>
  <c r="H173" i="1" s="1"/>
  <c r="H174" i="1" s="1"/>
  <c r="H175" i="1" s="1"/>
  <c r="H176" i="1" s="1"/>
  <c r="H177" i="1" s="1"/>
  <c r="H178" i="1" s="1"/>
  <c r="H179" i="1" s="1"/>
  <c r="H180" i="1" s="1"/>
  <c r="H181" i="1" s="1"/>
  <c r="H182" i="1" s="1"/>
  <c r="H183" i="1" s="1"/>
  <c r="H184" i="1" s="1"/>
  <c r="H185" i="1" s="1"/>
  <c r="H186" i="1" s="1"/>
  <c r="H187" i="1" s="1"/>
  <c r="H188" i="1" s="1"/>
  <c r="H189" i="1" s="1"/>
  <c r="H190" i="1" s="1"/>
  <c r="H191" i="1" s="1"/>
  <c r="H192" i="1" s="1"/>
  <c r="H193" i="1" s="1"/>
  <c r="H194" i="1" s="1"/>
  <c r="H195" i="1" s="1"/>
  <c r="H196" i="1" s="1"/>
  <c r="H197" i="1" s="1"/>
  <c r="H198" i="1" s="1"/>
  <c r="H199" i="1" s="1"/>
  <c r="H200" i="1" s="1"/>
  <c r="H201" i="1" s="1"/>
  <c r="H202" i="1" s="1"/>
  <c r="H203" i="1" s="1"/>
  <c r="H204" i="1" s="1"/>
  <c r="H205" i="1" s="1"/>
  <c r="H206" i="1" s="1"/>
  <c r="H207" i="1" s="1"/>
  <c r="H208" i="1" s="1"/>
  <c r="H209" i="1" s="1"/>
  <c r="H210" i="1" s="1"/>
  <c r="H211" i="1" s="1"/>
  <c r="H212" i="1" s="1"/>
  <c r="H213" i="1" s="1"/>
  <c r="H214" i="1" s="1"/>
  <c r="H215" i="1" s="1"/>
  <c r="H216" i="1" s="1"/>
  <c r="H217" i="1" s="1"/>
  <c r="H218" i="1" s="1"/>
  <c r="H219" i="1" s="1"/>
  <c r="H220" i="1" s="1"/>
  <c r="H221" i="1" s="1"/>
  <c r="H222" i="1" s="1"/>
  <c r="H223" i="1" s="1"/>
  <c r="H224" i="1" s="1"/>
  <c r="H225" i="1" s="1"/>
  <c r="H226" i="1" s="1"/>
  <c r="H227" i="1" s="1"/>
  <c r="H228" i="1" s="1"/>
  <c r="H229" i="1" s="1"/>
  <c r="H230" i="1" s="1"/>
  <c r="H231" i="1" s="1"/>
  <c r="H232" i="1" s="1"/>
  <c r="H233" i="1" s="1"/>
  <c r="H234" i="1" s="1"/>
  <c r="H235" i="1" s="1"/>
  <c r="H236" i="1" s="1"/>
  <c r="H237" i="1" s="1"/>
  <c r="H238" i="1" s="1"/>
  <c r="H239" i="1" s="1"/>
  <c r="H240" i="1" s="1"/>
  <c r="H241" i="1" s="1"/>
  <c r="H242" i="1" s="1"/>
  <c r="H243" i="1" s="1"/>
  <c r="H244" i="1" s="1"/>
  <c r="H245" i="1" s="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C3" i="9" l="1"/>
  <c r="C4" i="9"/>
  <c r="C5" i="9"/>
  <c r="C6" i="9"/>
  <c r="C7" i="9"/>
  <c r="C8" i="9"/>
  <c r="C9" i="9"/>
  <c r="C2" i="9"/>
  <c r="A2" i="6" l="1"/>
  <c r="A3" i="6"/>
  <c r="A4" i="6"/>
  <c r="A5" i="6"/>
  <c r="A6" i="6"/>
  <c r="A7" i="6"/>
  <c r="A8" i="6"/>
  <c r="A9" i="6"/>
  <c r="A10" i="6"/>
  <c r="A11" i="6"/>
  <c r="A12" i="6"/>
  <c r="A13" i="6"/>
  <c r="A14" i="6"/>
  <c r="A15" i="6"/>
  <c r="A16" i="6"/>
  <c r="A17" i="6"/>
  <c r="A18" i="6"/>
  <c r="A19" i="6"/>
  <c r="A20" i="6"/>
  <c r="A21" i="6"/>
  <c r="A22" i="6"/>
  <c r="A23" i="6"/>
  <c r="A24" i="6"/>
  <c r="A25" i="6"/>
  <c r="A26" i="6"/>
  <c r="A27" i="6"/>
  <c r="A28" i="6"/>
  <c r="A29" i="6"/>
  <c r="A30" i="6"/>
  <c r="C7" i="4" l="1"/>
  <c r="C11" i="4"/>
  <c r="C15" i="4"/>
  <c r="C8" i="4"/>
  <c r="C12" i="4"/>
  <c r="C16" i="4"/>
  <c r="C5" i="4"/>
  <c r="C9" i="4"/>
  <c r="C13" i="4"/>
  <c r="C4" i="4"/>
  <c r="C6" i="4"/>
  <c r="C10" i="4"/>
  <c r="C14" i="4"/>
  <c r="B16" i="4"/>
  <c r="B8" i="4"/>
  <c r="B15" i="4"/>
  <c r="B11" i="4"/>
  <c r="B7" i="4"/>
  <c r="B12" i="4"/>
  <c r="B14" i="4"/>
  <c r="B10" i="4"/>
  <c r="B6" i="4"/>
  <c r="B13" i="4"/>
  <c r="B9" i="4"/>
  <c r="B5" i="4"/>
  <c r="B4" i="4" l="1"/>
  <c r="A2" i="1"/>
  <c r="B2" i="1" l="1"/>
  <c r="L2" i="1" s="1"/>
  <c r="F2" i="1"/>
  <c r="G2" i="1"/>
  <c r="D2" i="1" l="1"/>
  <c r="E2" i="1"/>
  <c r="A3" i="1"/>
  <c r="B3" i="1" l="1"/>
  <c r="L3" i="1" s="1"/>
  <c r="F3" i="1"/>
  <c r="G3" i="1"/>
  <c r="A4" i="1"/>
  <c r="A1093" i="1"/>
  <c r="E3" i="1" l="1"/>
  <c r="D3" i="1"/>
  <c r="B4" i="1"/>
  <c r="L4" i="1" s="1"/>
  <c r="B1093" i="1"/>
  <c r="L1093" i="1" s="1"/>
  <c r="F4" i="1"/>
  <c r="F1093" i="1"/>
  <c r="G4" i="1"/>
  <c r="A5" i="1"/>
  <c r="G1093" i="1"/>
  <c r="E1093" i="1" l="1"/>
  <c r="E4" i="1"/>
  <c r="D4" i="1"/>
  <c r="B5" i="1"/>
  <c r="L5" i="1" s="1"/>
  <c r="F5" i="1"/>
  <c r="A6" i="1"/>
  <c r="E5" i="1" l="1"/>
  <c r="B6" i="1"/>
  <c r="L6" i="1" s="1"/>
  <c r="F6" i="1"/>
  <c r="G5" i="1"/>
  <c r="A7" i="1"/>
  <c r="E6" i="1" l="1"/>
  <c r="D5" i="1"/>
  <c r="G6" i="1"/>
  <c r="D6" i="1" l="1"/>
  <c r="B7" i="1"/>
  <c r="F7" i="1"/>
  <c r="A8" i="1"/>
  <c r="L7" i="1" l="1"/>
  <c r="E7" i="1"/>
  <c r="B8" i="1"/>
  <c r="L8" i="1" s="1"/>
  <c r="F8" i="1"/>
  <c r="G7" i="1"/>
  <c r="G8" i="1"/>
  <c r="A9" i="1"/>
  <c r="E8" i="1" l="1"/>
  <c r="D7" i="1"/>
  <c r="D8" i="1"/>
  <c r="B9" i="1"/>
  <c r="L9" i="1" s="1"/>
  <c r="F9" i="1"/>
  <c r="G9" i="1"/>
  <c r="A10" i="1"/>
  <c r="E9" i="1" l="1"/>
  <c r="D9" i="1"/>
  <c r="B10" i="1"/>
  <c r="L10" i="1" s="1"/>
  <c r="F10" i="1"/>
  <c r="A11" i="1"/>
  <c r="G10" i="1"/>
  <c r="E10" i="1" l="1"/>
  <c r="D10" i="1"/>
  <c r="B11" i="1"/>
  <c r="L11" i="1" s="1"/>
  <c r="F11" i="1"/>
  <c r="A12" i="1"/>
  <c r="G11" i="1"/>
  <c r="E11" i="1" l="1"/>
  <c r="D11" i="1"/>
  <c r="B12" i="1"/>
  <c r="L12" i="1" s="1"/>
  <c r="F12" i="1"/>
  <c r="A13" i="1"/>
  <c r="G12" i="1"/>
  <c r="E12" i="1" l="1"/>
  <c r="D12" i="1"/>
  <c r="B13" i="1"/>
  <c r="L13" i="1" s="1"/>
  <c r="F13" i="1"/>
  <c r="A14" i="1"/>
  <c r="E13" i="1" l="1"/>
  <c r="B14" i="1"/>
  <c r="L14" i="1" s="1"/>
  <c r="F14" i="1"/>
  <c r="A15" i="1"/>
  <c r="G13" i="1"/>
  <c r="E14" i="1" l="1"/>
  <c r="D13" i="1"/>
  <c r="G14" i="1"/>
  <c r="D14" i="1" l="1"/>
  <c r="B15" i="1"/>
  <c r="F15" i="1"/>
  <c r="A16" i="1"/>
  <c r="L15" i="1" l="1"/>
  <c r="E15" i="1"/>
  <c r="B16" i="1"/>
  <c r="L16" i="1" s="1"/>
  <c r="F16" i="1"/>
  <c r="A17" i="1"/>
  <c r="G15" i="1"/>
  <c r="E16" i="1" l="1"/>
  <c r="D15" i="1"/>
  <c r="G16" i="1"/>
  <c r="D16" i="1" l="1"/>
  <c r="B17" i="1"/>
  <c r="L17" i="1" s="1"/>
  <c r="F17" i="1"/>
  <c r="A18" i="1"/>
  <c r="E17" i="1" l="1"/>
  <c r="B18" i="1"/>
  <c r="L18" i="1" s="1"/>
  <c r="F18" i="1"/>
  <c r="G17" i="1"/>
  <c r="A19" i="1"/>
  <c r="E18" i="1" l="1"/>
  <c r="D17" i="1"/>
  <c r="G18" i="1"/>
  <c r="D18" i="1" l="1"/>
  <c r="B19" i="1"/>
  <c r="L19" i="1" s="1"/>
  <c r="F19" i="1"/>
  <c r="A20" i="1"/>
  <c r="E19" i="1" l="1"/>
  <c r="B20" i="1"/>
  <c r="L20" i="1" s="1"/>
  <c r="F20" i="1"/>
  <c r="G19" i="1"/>
  <c r="A21" i="1"/>
  <c r="G20" i="1"/>
  <c r="E20" i="1" l="1"/>
  <c r="D19" i="1"/>
  <c r="D20" i="1"/>
  <c r="B21" i="1"/>
  <c r="L21" i="1" s="1"/>
  <c r="F21" i="1"/>
  <c r="A22" i="1"/>
  <c r="G21" i="1"/>
  <c r="E21" i="1" l="1"/>
  <c r="D21" i="1"/>
  <c r="B22" i="1"/>
  <c r="L22" i="1" s="1"/>
  <c r="F22" i="1"/>
  <c r="G22" i="1"/>
  <c r="A23" i="1"/>
  <c r="E22" i="1" l="1"/>
  <c r="D22" i="1"/>
  <c r="B23" i="1"/>
  <c r="L23" i="1" s="1"/>
  <c r="F23" i="1"/>
  <c r="A24" i="1"/>
  <c r="G23" i="1"/>
  <c r="E23" i="1" l="1"/>
  <c r="D23" i="1"/>
  <c r="B24" i="1"/>
  <c r="L24" i="1" s="1"/>
  <c r="F24" i="1"/>
  <c r="A25" i="1"/>
  <c r="G24" i="1"/>
  <c r="E24" i="1" l="1"/>
  <c r="D24" i="1"/>
  <c r="B25" i="1"/>
  <c r="L25" i="1" s="1"/>
  <c r="F25" i="1"/>
  <c r="A26" i="1"/>
  <c r="G25" i="1"/>
  <c r="E25" i="1" l="1"/>
  <c r="D25" i="1"/>
  <c r="B26" i="1"/>
  <c r="L26" i="1" s="1"/>
  <c r="F26" i="1"/>
  <c r="A27" i="1"/>
  <c r="G26" i="1"/>
  <c r="E26" i="1" l="1"/>
  <c r="D26" i="1"/>
  <c r="B27" i="1"/>
  <c r="L27" i="1" s="1"/>
  <c r="F27" i="1"/>
  <c r="A28" i="1"/>
  <c r="G27" i="1"/>
  <c r="E27" i="1" l="1"/>
  <c r="D27" i="1"/>
  <c r="B28" i="1"/>
  <c r="L28" i="1" s="1"/>
  <c r="F28" i="1"/>
  <c r="G28" i="1"/>
  <c r="A29" i="1"/>
  <c r="E28" i="1" l="1"/>
  <c r="D28" i="1"/>
  <c r="B29" i="1"/>
  <c r="L29" i="1" s="1"/>
  <c r="F29" i="1"/>
  <c r="A30" i="1"/>
  <c r="G29" i="1"/>
  <c r="E29" i="1" l="1"/>
  <c r="D29" i="1"/>
  <c r="B30" i="1"/>
  <c r="L30" i="1" s="1"/>
  <c r="F30" i="1"/>
  <c r="A31" i="1"/>
  <c r="G30" i="1"/>
  <c r="E30" i="1" l="1"/>
  <c r="D30" i="1"/>
  <c r="B31" i="1"/>
  <c r="L31" i="1" s="1"/>
  <c r="F31" i="1"/>
  <c r="A32" i="1"/>
  <c r="G31" i="1"/>
  <c r="E31" i="1" l="1"/>
  <c r="D31" i="1"/>
  <c r="B32" i="1"/>
  <c r="L32" i="1" s="1"/>
  <c r="F32" i="1"/>
  <c r="A33" i="1"/>
  <c r="G32" i="1"/>
  <c r="E32" i="1" l="1"/>
  <c r="D32" i="1"/>
  <c r="B33" i="1"/>
  <c r="L33" i="1" s="1"/>
  <c r="F33" i="1"/>
  <c r="A34" i="1"/>
  <c r="E33" i="1" l="1"/>
  <c r="B34" i="1"/>
  <c r="L34" i="1" s="1"/>
  <c r="F34" i="1"/>
  <c r="G34" i="1"/>
  <c r="G33" i="1"/>
  <c r="A35" i="1"/>
  <c r="E34" i="1" l="1"/>
  <c r="D33" i="1"/>
  <c r="D34" i="1"/>
  <c r="B35" i="1"/>
  <c r="L35" i="1" s="1"/>
  <c r="F35" i="1"/>
  <c r="G35" i="1"/>
  <c r="A36" i="1"/>
  <c r="E35" i="1" l="1"/>
  <c r="D35" i="1"/>
  <c r="B36" i="1"/>
  <c r="L36" i="1" s="1"/>
  <c r="F36" i="1"/>
  <c r="G36" i="1"/>
  <c r="A37" i="1"/>
  <c r="E36" i="1" l="1"/>
  <c r="D36" i="1"/>
  <c r="B37" i="1"/>
  <c r="L37" i="1" s="1"/>
  <c r="F37" i="1"/>
  <c r="A38" i="1"/>
  <c r="E37" i="1" l="1"/>
  <c r="B38" i="1"/>
  <c r="L38" i="1" s="1"/>
  <c r="F38" i="1"/>
  <c r="A39" i="1"/>
  <c r="G37" i="1"/>
  <c r="E38" i="1" l="1"/>
  <c r="D37" i="1"/>
  <c r="G38" i="1"/>
  <c r="D38" i="1" l="1"/>
  <c r="B39" i="1"/>
  <c r="L39" i="1" s="1"/>
  <c r="F39" i="1"/>
  <c r="A40" i="1"/>
  <c r="E39" i="1" l="1"/>
  <c r="B40" i="1"/>
  <c r="L40" i="1" s="1"/>
  <c r="F40" i="1"/>
  <c r="A41" i="1"/>
  <c r="G39" i="1"/>
  <c r="E40" i="1" l="1"/>
  <c r="D39" i="1"/>
  <c r="G40" i="1"/>
  <c r="D40" i="1" l="1"/>
  <c r="B41" i="1"/>
  <c r="L41" i="1" s="1"/>
  <c r="F41" i="1"/>
  <c r="G41" i="1"/>
  <c r="A42" i="1"/>
  <c r="E41" i="1" l="1"/>
  <c r="D41" i="1"/>
  <c r="B42" i="1"/>
  <c r="L42" i="1" s="1"/>
  <c r="F42" i="1"/>
  <c r="A43" i="1"/>
  <c r="E42" i="1" l="1"/>
  <c r="B43" i="1"/>
  <c r="L43" i="1" s="1"/>
  <c r="F43" i="1"/>
  <c r="G42" i="1"/>
  <c r="A44" i="1"/>
  <c r="E43" i="1" l="1"/>
  <c r="D42" i="1"/>
  <c r="G43" i="1"/>
  <c r="D43" i="1" l="1"/>
  <c r="B44" i="1"/>
  <c r="L44" i="1" s="1"/>
  <c r="F44" i="1"/>
  <c r="A45" i="1"/>
  <c r="E44" i="1" l="1"/>
  <c r="B45" i="1"/>
  <c r="L45" i="1" s="1"/>
  <c r="F45" i="1"/>
  <c r="G44" i="1"/>
  <c r="A46" i="1"/>
  <c r="E45" i="1" l="1"/>
  <c r="D44" i="1"/>
  <c r="G45" i="1"/>
  <c r="D45" i="1" l="1"/>
  <c r="B46" i="1"/>
  <c r="L46" i="1" s="1"/>
  <c r="F46" i="1"/>
  <c r="A47" i="1"/>
  <c r="E46" i="1" l="1"/>
  <c r="B47" i="1"/>
  <c r="L47" i="1" s="1"/>
  <c r="F47" i="1"/>
  <c r="G46" i="1"/>
  <c r="A48" i="1"/>
  <c r="E47" i="1" l="1"/>
  <c r="D46" i="1"/>
  <c r="G47" i="1"/>
  <c r="D47" i="1" l="1"/>
  <c r="B48" i="1"/>
  <c r="L48" i="1" s="1"/>
  <c r="F48" i="1"/>
  <c r="A49" i="1"/>
  <c r="E48" i="1" l="1"/>
  <c r="B49" i="1"/>
  <c r="L49" i="1" s="1"/>
  <c r="F49" i="1"/>
  <c r="G49" i="1"/>
  <c r="G48" i="1"/>
  <c r="A50" i="1"/>
  <c r="E49" i="1" l="1"/>
  <c r="D48" i="1"/>
  <c r="D49" i="1"/>
  <c r="B50" i="1"/>
  <c r="L50" i="1" s="1"/>
  <c r="F50" i="1"/>
  <c r="A51" i="1"/>
  <c r="E50" i="1" l="1"/>
  <c r="B51" i="1"/>
  <c r="L51" i="1" s="1"/>
  <c r="F51" i="1"/>
  <c r="A52" i="1"/>
  <c r="G50" i="1"/>
  <c r="E51" i="1" l="1"/>
  <c r="D50" i="1"/>
  <c r="G51" i="1"/>
  <c r="D51" i="1" l="1"/>
  <c r="B52" i="1"/>
  <c r="L52" i="1" s="1"/>
  <c r="F52" i="1"/>
  <c r="G52" i="1"/>
  <c r="A53" i="1"/>
  <c r="E52" i="1" l="1"/>
  <c r="D52" i="1"/>
  <c r="B53" i="1"/>
  <c r="L53" i="1" s="1"/>
  <c r="F53" i="1"/>
  <c r="G53" i="1"/>
  <c r="A54" i="1"/>
  <c r="E53" i="1" l="1"/>
  <c r="D53" i="1"/>
  <c r="B54" i="1"/>
  <c r="L54" i="1" s="1"/>
  <c r="F54" i="1"/>
  <c r="A55" i="1"/>
  <c r="E54" i="1" l="1"/>
  <c r="B55" i="1"/>
  <c r="L55" i="1" s="1"/>
  <c r="F55" i="1"/>
  <c r="G54" i="1"/>
  <c r="A56" i="1"/>
  <c r="E55" i="1" l="1"/>
  <c r="D54" i="1"/>
  <c r="G55" i="1"/>
  <c r="D55" i="1" l="1"/>
  <c r="B56" i="1"/>
  <c r="L56" i="1" s="1"/>
  <c r="F56" i="1"/>
  <c r="G56" i="1"/>
  <c r="A57" i="1"/>
  <c r="E56" i="1" l="1"/>
  <c r="D56" i="1"/>
  <c r="B57" i="1"/>
  <c r="L57" i="1" s="1"/>
  <c r="F57" i="1"/>
  <c r="G57" i="1"/>
  <c r="A58" i="1"/>
  <c r="E57" i="1" l="1"/>
  <c r="D57" i="1"/>
  <c r="B58" i="1"/>
  <c r="L58" i="1" s="1"/>
  <c r="F58" i="1"/>
  <c r="A59" i="1"/>
  <c r="G58" i="1"/>
  <c r="E58" i="1" l="1"/>
  <c r="D58" i="1"/>
  <c r="B59" i="1"/>
  <c r="L59" i="1" s="1"/>
  <c r="F59" i="1"/>
  <c r="A60" i="1"/>
  <c r="E59" i="1" l="1"/>
  <c r="B60" i="1"/>
  <c r="L60" i="1" s="1"/>
  <c r="F60" i="1"/>
  <c r="G59" i="1"/>
  <c r="A61" i="1"/>
  <c r="E60" i="1" l="1"/>
  <c r="D59" i="1"/>
  <c r="G60" i="1"/>
  <c r="D60" i="1" l="1"/>
  <c r="B61" i="1"/>
  <c r="L61" i="1" s="1"/>
  <c r="F61" i="1"/>
  <c r="G61" i="1"/>
  <c r="A62" i="1"/>
  <c r="E61" i="1" l="1"/>
  <c r="D61" i="1"/>
  <c r="B62" i="1"/>
  <c r="L62" i="1" s="1"/>
  <c r="F62" i="1"/>
  <c r="G62" i="1"/>
  <c r="A63" i="1"/>
  <c r="E62" i="1" l="1"/>
  <c r="D62" i="1"/>
  <c r="B63" i="1"/>
  <c r="L63" i="1" s="1"/>
  <c r="F63" i="1"/>
  <c r="A64" i="1"/>
  <c r="E63" i="1" l="1"/>
  <c r="B64" i="1"/>
  <c r="L64" i="1" s="1"/>
  <c r="F64" i="1"/>
  <c r="G63" i="1"/>
  <c r="A65" i="1"/>
  <c r="E64" i="1" l="1"/>
  <c r="D63" i="1"/>
  <c r="G64" i="1"/>
  <c r="D64" i="1" l="1"/>
  <c r="B65" i="1"/>
  <c r="L65" i="1" s="1"/>
  <c r="F65" i="1"/>
  <c r="A66" i="1"/>
  <c r="E65" i="1" l="1"/>
  <c r="B66" i="1"/>
  <c r="L66" i="1" s="1"/>
  <c r="F66" i="1"/>
  <c r="G66" i="1"/>
  <c r="A67" i="1"/>
  <c r="G65" i="1"/>
  <c r="E66" i="1" l="1"/>
  <c r="D65" i="1"/>
  <c r="D66" i="1"/>
  <c r="B67" i="1"/>
  <c r="L67" i="1" s="1"/>
  <c r="F67" i="1"/>
  <c r="G67" i="1"/>
  <c r="A68" i="1"/>
  <c r="E67" i="1" l="1"/>
  <c r="D67" i="1"/>
  <c r="B68" i="1"/>
  <c r="L68" i="1" s="1"/>
  <c r="F68" i="1"/>
  <c r="G68" i="1"/>
  <c r="A69" i="1"/>
  <c r="E68" i="1" l="1"/>
  <c r="D68" i="1"/>
  <c r="B69" i="1"/>
  <c r="L69" i="1" s="1"/>
  <c r="F69" i="1"/>
  <c r="G69" i="1"/>
  <c r="A70" i="1"/>
  <c r="E69" i="1" l="1"/>
  <c r="D69" i="1"/>
  <c r="B70" i="1"/>
  <c r="L70" i="1" s="1"/>
  <c r="F70" i="1"/>
  <c r="A71" i="1"/>
  <c r="E70" i="1" l="1"/>
  <c r="B71" i="1"/>
  <c r="L71" i="1" s="1"/>
  <c r="F71" i="1"/>
  <c r="G71" i="1"/>
  <c r="G70" i="1"/>
  <c r="A72" i="1"/>
  <c r="E71" i="1" l="1"/>
  <c r="D70" i="1"/>
  <c r="D71" i="1"/>
  <c r="B72" i="1"/>
  <c r="L72" i="1" s="1"/>
  <c r="F72" i="1"/>
  <c r="A73" i="1"/>
  <c r="E72" i="1" l="1"/>
  <c r="B73" i="1"/>
  <c r="L73" i="1" s="1"/>
  <c r="F73" i="1"/>
  <c r="A74" i="1"/>
  <c r="G72" i="1"/>
  <c r="G73" i="1"/>
  <c r="E73" i="1" l="1"/>
  <c r="D72" i="1"/>
  <c r="D73" i="1"/>
  <c r="B74" i="1"/>
  <c r="L74" i="1" s="1"/>
  <c r="F74" i="1"/>
  <c r="A75" i="1"/>
  <c r="G74" i="1"/>
  <c r="E74" i="1" l="1"/>
  <c r="D74" i="1"/>
  <c r="B75" i="1"/>
  <c r="L75" i="1" s="1"/>
  <c r="F75" i="1"/>
  <c r="A76" i="1"/>
  <c r="E75" i="1" l="1"/>
  <c r="B76" i="1"/>
  <c r="L76" i="1" s="1"/>
  <c r="F76" i="1"/>
  <c r="G75" i="1"/>
  <c r="A77" i="1"/>
  <c r="E76" i="1" l="1"/>
  <c r="D75" i="1"/>
  <c r="G76" i="1"/>
  <c r="D76" i="1" l="1"/>
  <c r="B77" i="1"/>
  <c r="L77" i="1" s="1"/>
  <c r="F77" i="1"/>
  <c r="A78" i="1"/>
  <c r="E77" i="1" l="1"/>
  <c r="B78" i="1"/>
  <c r="L78" i="1" s="1"/>
  <c r="F78" i="1"/>
  <c r="G77" i="1"/>
  <c r="A79" i="1"/>
  <c r="E78" i="1" l="1"/>
  <c r="D77" i="1"/>
  <c r="G78" i="1"/>
  <c r="D78" i="1" l="1"/>
  <c r="B79" i="1"/>
  <c r="L79" i="1" s="1"/>
  <c r="F79" i="1"/>
  <c r="A80" i="1"/>
  <c r="E79" i="1" l="1"/>
  <c r="B80" i="1"/>
  <c r="L80" i="1" s="1"/>
  <c r="F80" i="1"/>
  <c r="A81" i="1"/>
  <c r="G79" i="1"/>
  <c r="E80" i="1" l="1"/>
  <c r="D79" i="1"/>
  <c r="G80" i="1"/>
  <c r="D80" i="1" l="1"/>
  <c r="B81" i="1"/>
  <c r="L81" i="1" s="1"/>
  <c r="F81" i="1"/>
  <c r="A82" i="1"/>
  <c r="E81" i="1" l="1"/>
  <c r="B82" i="1"/>
  <c r="L82" i="1" s="1"/>
  <c r="F82" i="1"/>
  <c r="G81" i="1"/>
  <c r="A83" i="1"/>
  <c r="E82" i="1" l="1"/>
  <c r="D81" i="1"/>
  <c r="G82" i="1"/>
  <c r="D82" i="1" l="1"/>
  <c r="B83" i="1"/>
  <c r="L83" i="1" s="1"/>
  <c r="F83" i="1"/>
  <c r="A84" i="1"/>
  <c r="E83" i="1" l="1"/>
  <c r="B84" i="1"/>
  <c r="L84" i="1" s="1"/>
  <c r="F84" i="1"/>
  <c r="G83" i="1"/>
  <c r="G84" i="1"/>
  <c r="A85" i="1"/>
  <c r="E84" i="1" l="1"/>
  <c r="D83" i="1"/>
  <c r="D84" i="1"/>
  <c r="B85" i="1"/>
  <c r="L85" i="1" s="1"/>
  <c r="F85" i="1"/>
  <c r="A86" i="1"/>
  <c r="E85" i="1" l="1"/>
  <c r="B86" i="1"/>
  <c r="L86" i="1" s="1"/>
  <c r="F86" i="1"/>
  <c r="A87" i="1"/>
  <c r="G85" i="1"/>
  <c r="E86" i="1" l="1"/>
  <c r="D85" i="1"/>
  <c r="G86" i="1"/>
  <c r="D86" i="1" l="1"/>
  <c r="B87" i="1"/>
  <c r="L87" i="1" s="1"/>
  <c r="F87" i="1"/>
  <c r="A88" i="1"/>
  <c r="E87" i="1" l="1"/>
  <c r="B88" i="1"/>
  <c r="L88" i="1" s="1"/>
  <c r="F88" i="1"/>
  <c r="A89" i="1"/>
  <c r="G87" i="1"/>
  <c r="E88" i="1" l="1"/>
  <c r="D87" i="1"/>
  <c r="G88" i="1"/>
  <c r="D88" i="1" l="1"/>
  <c r="B89" i="1"/>
  <c r="L89" i="1" s="1"/>
  <c r="F89" i="1"/>
  <c r="A90" i="1"/>
  <c r="E89" i="1" l="1"/>
  <c r="B90" i="1"/>
  <c r="L90" i="1" s="1"/>
  <c r="F90" i="1"/>
  <c r="G89" i="1"/>
  <c r="A91" i="1"/>
  <c r="E90" i="1" l="1"/>
  <c r="D89" i="1"/>
  <c r="G90" i="1"/>
  <c r="D90" i="1" l="1"/>
  <c r="B91" i="1"/>
  <c r="L91" i="1" s="1"/>
  <c r="F91" i="1"/>
  <c r="A92" i="1"/>
  <c r="E91" i="1" l="1"/>
  <c r="B92" i="1"/>
  <c r="L92" i="1" s="1"/>
  <c r="F92" i="1"/>
  <c r="G91" i="1"/>
  <c r="G92" i="1"/>
  <c r="A93" i="1"/>
  <c r="E92" i="1" l="1"/>
  <c r="D91" i="1"/>
  <c r="D92" i="1"/>
  <c r="B93" i="1"/>
  <c r="L93" i="1" s="1"/>
  <c r="F93" i="1"/>
  <c r="G93" i="1"/>
  <c r="A94" i="1"/>
  <c r="E93" i="1" l="1"/>
  <c r="D93" i="1"/>
  <c r="B94" i="1"/>
  <c r="L94" i="1" s="1"/>
  <c r="F94" i="1"/>
  <c r="A95" i="1"/>
  <c r="E94" i="1" l="1"/>
  <c r="B95" i="1"/>
  <c r="L95" i="1" s="1"/>
  <c r="F95" i="1"/>
  <c r="G94" i="1"/>
  <c r="A96" i="1"/>
  <c r="E95" i="1" l="1"/>
  <c r="D94" i="1"/>
  <c r="G95" i="1"/>
  <c r="D95" i="1" l="1"/>
  <c r="B96" i="1"/>
  <c r="L96" i="1" s="1"/>
  <c r="F96" i="1"/>
  <c r="G96" i="1"/>
  <c r="A97" i="1"/>
  <c r="E96" i="1" l="1"/>
  <c r="D96" i="1"/>
  <c r="B97" i="1"/>
  <c r="L97" i="1" s="1"/>
  <c r="F97" i="1"/>
  <c r="A98" i="1"/>
  <c r="E97" i="1" l="1"/>
  <c r="B98" i="1"/>
  <c r="L98" i="1" s="1"/>
  <c r="F98" i="1"/>
  <c r="G98" i="1"/>
  <c r="A99" i="1"/>
  <c r="G97" i="1"/>
  <c r="E98" i="1" l="1"/>
  <c r="D97" i="1"/>
  <c r="D98" i="1"/>
  <c r="B99" i="1"/>
  <c r="L99" i="1" s="1"/>
  <c r="F99" i="1"/>
  <c r="A100" i="1"/>
  <c r="E99" i="1" l="1"/>
  <c r="B100" i="1"/>
  <c r="L100" i="1" s="1"/>
  <c r="F100" i="1"/>
  <c r="G100" i="1"/>
  <c r="A101" i="1"/>
  <c r="G99" i="1"/>
  <c r="E100" i="1" l="1"/>
  <c r="D99" i="1"/>
  <c r="D100" i="1"/>
  <c r="B101" i="1"/>
  <c r="L101" i="1" s="1"/>
  <c r="F101" i="1"/>
  <c r="A102" i="1"/>
  <c r="E101" i="1" l="1"/>
  <c r="B102" i="1"/>
  <c r="L102" i="1" s="1"/>
  <c r="F102" i="1"/>
  <c r="G102" i="1"/>
  <c r="G101" i="1"/>
  <c r="A103" i="1"/>
  <c r="E102" i="1" l="1"/>
  <c r="D101" i="1"/>
  <c r="D102" i="1"/>
  <c r="B103" i="1"/>
  <c r="L103" i="1" s="1"/>
  <c r="F103" i="1"/>
  <c r="G103" i="1"/>
  <c r="A104" i="1"/>
  <c r="E103" i="1" l="1"/>
  <c r="D103" i="1"/>
  <c r="B104" i="1"/>
  <c r="L104" i="1" s="1"/>
  <c r="F104" i="1"/>
  <c r="G104" i="1"/>
  <c r="A105" i="1"/>
  <c r="E104" i="1" l="1"/>
  <c r="D104" i="1"/>
  <c r="B105" i="1"/>
  <c r="L105" i="1" s="1"/>
  <c r="F105" i="1"/>
  <c r="A106" i="1"/>
  <c r="G105" i="1"/>
  <c r="E105" i="1" l="1"/>
  <c r="D105" i="1"/>
  <c r="B106" i="1"/>
  <c r="L106" i="1" s="1"/>
  <c r="F106" i="1"/>
  <c r="A107" i="1"/>
  <c r="E106" i="1" l="1"/>
  <c r="B107" i="1"/>
  <c r="L107" i="1" s="1"/>
  <c r="F107" i="1"/>
  <c r="G107" i="1"/>
  <c r="A108" i="1"/>
  <c r="G106" i="1"/>
  <c r="E107" i="1" l="1"/>
  <c r="D106" i="1"/>
  <c r="D107" i="1"/>
  <c r="B108" i="1"/>
  <c r="L108" i="1" s="1"/>
  <c r="F108" i="1"/>
  <c r="A109" i="1"/>
  <c r="E108" i="1" l="1"/>
  <c r="B109" i="1"/>
  <c r="L109" i="1" s="1"/>
  <c r="F109" i="1"/>
  <c r="G108" i="1"/>
  <c r="A110" i="1"/>
  <c r="E109" i="1" l="1"/>
  <c r="D108" i="1"/>
  <c r="G109" i="1"/>
  <c r="D109" i="1" l="1"/>
  <c r="B110" i="1"/>
  <c r="L110" i="1" s="1"/>
  <c r="F110" i="1"/>
  <c r="A111" i="1"/>
  <c r="E110" i="1" l="1"/>
  <c r="B111" i="1"/>
  <c r="L111" i="1" s="1"/>
  <c r="F111" i="1"/>
  <c r="G110" i="1"/>
  <c r="A112" i="1"/>
  <c r="E111" i="1" l="1"/>
  <c r="D110" i="1"/>
  <c r="G111" i="1"/>
  <c r="D111" i="1" l="1"/>
  <c r="B112" i="1"/>
  <c r="L112" i="1" s="1"/>
  <c r="F112" i="1"/>
  <c r="A113" i="1"/>
  <c r="E112" i="1" l="1"/>
  <c r="B113" i="1"/>
  <c r="L113" i="1" s="1"/>
  <c r="F113" i="1"/>
  <c r="G112" i="1"/>
  <c r="A114" i="1"/>
  <c r="E113" i="1" l="1"/>
  <c r="D112" i="1"/>
  <c r="G113" i="1"/>
  <c r="D113" i="1" l="1"/>
  <c r="B114" i="1"/>
  <c r="L114" i="1" s="1"/>
  <c r="F114" i="1"/>
  <c r="A115" i="1"/>
  <c r="E114" i="1" l="1"/>
  <c r="B115" i="1"/>
  <c r="L115" i="1" s="1"/>
  <c r="F115" i="1"/>
  <c r="A116" i="1"/>
  <c r="G114" i="1"/>
  <c r="G115" i="1"/>
  <c r="E115" i="1" l="1"/>
  <c r="D114" i="1"/>
  <c r="D115" i="1"/>
  <c r="B116" i="1"/>
  <c r="L116" i="1" s="1"/>
  <c r="F116" i="1"/>
  <c r="A117" i="1"/>
  <c r="E116" i="1" l="1"/>
  <c r="B117" i="1"/>
  <c r="L117" i="1" s="1"/>
  <c r="F117" i="1"/>
  <c r="G116" i="1"/>
  <c r="A118" i="1"/>
  <c r="E117" i="1" l="1"/>
  <c r="D116" i="1"/>
  <c r="G117" i="1"/>
  <c r="D117" i="1" l="1"/>
  <c r="B118" i="1"/>
  <c r="L118" i="1" s="1"/>
  <c r="F118" i="1"/>
  <c r="A119" i="1"/>
  <c r="E118" i="1" l="1"/>
  <c r="B119" i="1"/>
  <c r="L119" i="1" s="1"/>
  <c r="F119" i="1"/>
  <c r="G118" i="1"/>
  <c r="A120" i="1"/>
  <c r="E119" i="1" l="1"/>
  <c r="D118" i="1"/>
  <c r="G119" i="1"/>
  <c r="D119" i="1" l="1"/>
  <c r="B120" i="1"/>
  <c r="L120" i="1" s="1"/>
  <c r="F120" i="1"/>
  <c r="A121" i="1"/>
  <c r="E120" i="1" l="1"/>
  <c r="B121" i="1"/>
  <c r="L121" i="1" s="1"/>
  <c r="F121" i="1"/>
  <c r="G120" i="1"/>
  <c r="A122" i="1"/>
  <c r="E121" i="1" l="1"/>
  <c r="D120" i="1"/>
  <c r="G121" i="1"/>
  <c r="D121" i="1" l="1"/>
  <c r="B122" i="1"/>
  <c r="L122" i="1" s="1"/>
  <c r="F122" i="1"/>
  <c r="G122" i="1"/>
  <c r="A123" i="1"/>
  <c r="E122" i="1" l="1"/>
  <c r="D122" i="1"/>
  <c r="B123" i="1"/>
  <c r="L123" i="1" s="1"/>
  <c r="F123" i="1"/>
  <c r="A124" i="1"/>
  <c r="E123" i="1" l="1"/>
  <c r="B124" i="1"/>
  <c r="L124" i="1" s="1"/>
  <c r="F124" i="1"/>
  <c r="A125" i="1"/>
  <c r="G123" i="1"/>
  <c r="E124" i="1" l="1"/>
  <c r="D123" i="1"/>
  <c r="G124" i="1"/>
  <c r="D124" i="1" l="1"/>
  <c r="B125" i="1"/>
  <c r="L125" i="1" s="1"/>
  <c r="F125" i="1"/>
  <c r="A126" i="1"/>
  <c r="G125" i="1"/>
  <c r="E125" i="1" l="1"/>
  <c r="D125" i="1"/>
  <c r="B126" i="1"/>
  <c r="L126" i="1" s="1"/>
  <c r="F126" i="1"/>
  <c r="A127" i="1"/>
  <c r="E126" i="1" l="1"/>
  <c r="B127" i="1"/>
  <c r="L127" i="1" s="1"/>
  <c r="F127" i="1"/>
  <c r="G126" i="1"/>
  <c r="G127" i="1"/>
  <c r="A128" i="1"/>
  <c r="E127" i="1" l="1"/>
  <c r="D126" i="1"/>
  <c r="D127" i="1"/>
  <c r="B128" i="1"/>
  <c r="L128" i="1" s="1"/>
  <c r="F128" i="1"/>
  <c r="A129" i="1"/>
  <c r="E128" i="1" l="1"/>
  <c r="B129" i="1"/>
  <c r="L129" i="1" s="1"/>
  <c r="F129" i="1"/>
  <c r="G128" i="1"/>
  <c r="A130" i="1"/>
  <c r="E129" i="1" l="1"/>
  <c r="D128" i="1"/>
  <c r="G129" i="1"/>
  <c r="D129" i="1" l="1"/>
  <c r="B130" i="1"/>
  <c r="L130" i="1" s="1"/>
  <c r="F130" i="1"/>
  <c r="A131" i="1"/>
  <c r="E130" i="1" l="1"/>
  <c r="B131" i="1"/>
  <c r="L131" i="1" s="1"/>
  <c r="F131" i="1"/>
  <c r="G130" i="1"/>
  <c r="A132" i="1"/>
  <c r="E131" i="1" l="1"/>
  <c r="D130" i="1"/>
  <c r="G131" i="1"/>
  <c r="D131" i="1" l="1"/>
  <c r="B132" i="1"/>
  <c r="L132" i="1" s="1"/>
  <c r="F132" i="1"/>
  <c r="G132" i="1"/>
  <c r="A133" i="1"/>
  <c r="E132" i="1" l="1"/>
  <c r="D132" i="1"/>
  <c r="B133" i="1"/>
  <c r="L133" i="1" s="1"/>
  <c r="F133" i="1"/>
  <c r="A134" i="1"/>
  <c r="E133" i="1" l="1"/>
  <c r="B134" i="1"/>
  <c r="L134" i="1" s="1"/>
  <c r="F134" i="1"/>
  <c r="A135" i="1"/>
  <c r="G133" i="1"/>
  <c r="E134" i="1" l="1"/>
  <c r="D133" i="1"/>
  <c r="G134" i="1"/>
  <c r="D134" i="1" l="1"/>
  <c r="B135" i="1"/>
  <c r="L135" i="1" s="1"/>
  <c r="F135" i="1"/>
  <c r="A136" i="1"/>
  <c r="E135" i="1" l="1"/>
  <c r="B136" i="1"/>
  <c r="L136" i="1" s="1"/>
  <c r="F136" i="1"/>
  <c r="G135" i="1"/>
  <c r="A137" i="1"/>
  <c r="E136" i="1" l="1"/>
  <c r="D135" i="1"/>
  <c r="G136" i="1"/>
  <c r="D136" i="1" l="1"/>
  <c r="B137" i="1"/>
  <c r="L137" i="1" s="1"/>
  <c r="F137" i="1"/>
  <c r="G137" i="1"/>
  <c r="A138" i="1"/>
  <c r="E137" i="1" l="1"/>
  <c r="D137" i="1"/>
  <c r="B138" i="1"/>
  <c r="L138" i="1" s="1"/>
  <c r="F138" i="1"/>
  <c r="A139" i="1"/>
  <c r="E138" i="1" l="1"/>
  <c r="B139" i="1"/>
  <c r="L139" i="1" s="1"/>
  <c r="F139" i="1"/>
  <c r="G138" i="1"/>
  <c r="A140" i="1"/>
  <c r="G139" i="1"/>
  <c r="E139" i="1" l="1"/>
  <c r="D138" i="1"/>
  <c r="D139" i="1"/>
  <c r="B140" i="1"/>
  <c r="L140" i="1" s="1"/>
  <c r="F140" i="1"/>
  <c r="A141" i="1"/>
  <c r="E140" i="1" l="1"/>
  <c r="B141" i="1"/>
  <c r="L141" i="1" s="1"/>
  <c r="F141" i="1"/>
  <c r="A142" i="1"/>
  <c r="G141" i="1"/>
  <c r="G140" i="1"/>
  <c r="E141" i="1" l="1"/>
  <c r="D140" i="1"/>
  <c r="D141" i="1"/>
  <c r="B142" i="1"/>
  <c r="L142" i="1" s="1"/>
  <c r="F142" i="1"/>
  <c r="A143" i="1"/>
  <c r="E142" i="1" l="1"/>
  <c r="B143" i="1"/>
  <c r="L143" i="1" s="1"/>
  <c r="F143" i="1"/>
  <c r="G142" i="1"/>
  <c r="G143" i="1"/>
  <c r="A144" i="1"/>
  <c r="E143" i="1" l="1"/>
  <c r="D142" i="1"/>
  <c r="D143" i="1"/>
  <c r="B144" i="1"/>
  <c r="L144" i="1" s="1"/>
  <c r="F144" i="1"/>
  <c r="G144" i="1"/>
  <c r="A145" i="1"/>
  <c r="E144" i="1" l="1"/>
  <c r="D144" i="1"/>
  <c r="B145" i="1"/>
  <c r="L145" i="1" s="1"/>
  <c r="F145" i="1"/>
  <c r="A146" i="1"/>
  <c r="E145" i="1" l="1"/>
  <c r="B146" i="1"/>
  <c r="L146" i="1" s="1"/>
  <c r="F146" i="1"/>
  <c r="A147" i="1"/>
  <c r="G145" i="1"/>
  <c r="E146" i="1" l="1"/>
  <c r="D145" i="1"/>
  <c r="G146" i="1"/>
  <c r="D146" i="1" l="1"/>
  <c r="B147" i="1"/>
  <c r="L147" i="1" s="1"/>
  <c r="F147" i="1"/>
  <c r="A148" i="1"/>
  <c r="E147" i="1" l="1"/>
  <c r="B148" i="1"/>
  <c r="L148" i="1" s="1"/>
  <c r="F148" i="1"/>
  <c r="A149" i="1"/>
  <c r="G147" i="1"/>
  <c r="E148" i="1" l="1"/>
  <c r="D147" i="1"/>
  <c r="G148" i="1"/>
  <c r="D148" i="1" l="1"/>
  <c r="B149" i="1"/>
  <c r="L149" i="1" s="1"/>
  <c r="F149" i="1"/>
  <c r="G149" i="1"/>
  <c r="A150" i="1"/>
  <c r="E149" i="1" l="1"/>
  <c r="D149" i="1"/>
  <c r="B150" i="1"/>
  <c r="L150" i="1" s="1"/>
  <c r="F150" i="1"/>
  <c r="A151" i="1"/>
  <c r="G150" i="1"/>
  <c r="E150" i="1" l="1"/>
  <c r="D150" i="1"/>
  <c r="B151" i="1"/>
  <c r="L151" i="1" s="1"/>
  <c r="F151" i="1"/>
  <c r="A152" i="1"/>
  <c r="G151" i="1"/>
  <c r="E151" i="1" l="1"/>
  <c r="D151" i="1"/>
  <c r="B152" i="1"/>
  <c r="L152" i="1" s="1"/>
  <c r="F152" i="1"/>
  <c r="A153" i="1"/>
  <c r="E152" i="1" l="1"/>
  <c r="B153" i="1"/>
  <c r="L153" i="1" s="1"/>
  <c r="F153" i="1"/>
  <c r="G152" i="1"/>
  <c r="G153" i="1"/>
  <c r="A154" i="1"/>
  <c r="E153" i="1" l="1"/>
  <c r="D152" i="1"/>
  <c r="D153" i="1"/>
  <c r="B154" i="1"/>
  <c r="L154" i="1" s="1"/>
  <c r="F154" i="1"/>
  <c r="A155" i="1"/>
  <c r="E154" i="1" l="1"/>
  <c r="B155" i="1"/>
  <c r="L155" i="1" s="1"/>
  <c r="F155" i="1"/>
  <c r="G154" i="1"/>
  <c r="A156" i="1"/>
  <c r="E155" i="1" l="1"/>
  <c r="D154" i="1"/>
  <c r="G155" i="1"/>
  <c r="D155" i="1" l="1"/>
  <c r="B156" i="1"/>
  <c r="L156" i="1" s="1"/>
  <c r="F156" i="1"/>
  <c r="G156" i="1"/>
  <c r="A157" i="1"/>
  <c r="E156" i="1" l="1"/>
  <c r="D156" i="1"/>
  <c r="B157" i="1"/>
  <c r="L157" i="1" s="1"/>
  <c r="F157" i="1"/>
  <c r="A158" i="1"/>
  <c r="E157" i="1" l="1"/>
  <c r="B158" i="1"/>
  <c r="L158" i="1" s="1"/>
  <c r="F158" i="1"/>
  <c r="G157" i="1"/>
  <c r="A159" i="1"/>
  <c r="E158" i="1" l="1"/>
  <c r="D157" i="1"/>
  <c r="G158" i="1"/>
  <c r="D158" i="1" l="1"/>
  <c r="B159" i="1"/>
  <c r="L159" i="1" s="1"/>
  <c r="F159" i="1"/>
  <c r="A160" i="1"/>
  <c r="E159" i="1" l="1"/>
  <c r="B160" i="1"/>
  <c r="L160" i="1" s="1"/>
  <c r="F160" i="1"/>
  <c r="G160" i="1"/>
  <c r="A161" i="1"/>
  <c r="G159" i="1"/>
  <c r="E160" i="1" l="1"/>
  <c r="D159" i="1"/>
  <c r="D160" i="1"/>
  <c r="B161" i="1"/>
  <c r="L161" i="1" s="1"/>
  <c r="F161" i="1"/>
  <c r="G161" i="1"/>
  <c r="A162" i="1"/>
  <c r="E161" i="1" l="1"/>
  <c r="D161" i="1"/>
  <c r="B162" i="1"/>
  <c r="L162" i="1" s="1"/>
  <c r="F162" i="1"/>
  <c r="A163" i="1"/>
  <c r="E162" i="1" l="1"/>
  <c r="B163" i="1"/>
  <c r="L163" i="1" s="1"/>
  <c r="F163" i="1"/>
  <c r="G162" i="1"/>
  <c r="A164" i="1"/>
  <c r="G163" i="1"/>
  <c r="E163" i="1" l="1"/>
  <c r="D162" i="1"/>
  <c r="D163" i="1"/>
  <c r="B164" i="1"/>
  <c r="L164" i="1" s="1"/>
  <c r="F164" i="1"/>
  <c r="A165" i="1"/>
  <c r="E164" i="1" l="1"/>
  <c r="B165" i="1"/>
  <c r="L165" i="1" s="1"/>
  <c r="F165" i="1"/>
  <c r="G165" i="1"/>
  <c r="G164" i="1"/>
  <c r="A166" i="1"/>
  <c r="E165" i="1" l="1"/>
  <c r="D164" i="1"/>
  <c r="D165" i="1"/>
  <c r="B166" i="1"/>
  <c r="L166" i="1" s="1"/>
  <c r="F166" i="1"/>
  <c r="G166" i="1"/>
  <c r="A167" i="1"/>
  <c r="E166" i="1" l="1"/>
  <c r="D166" i="1"/>
  <c r="B167" i="1"/>
  <c r="L167" i="1" s="1"/>
  <c r="F167" i="1"/>
  <c r="A168" i="1"/>
  <c r="E167" i="1" l="1"/>
  <c r="B168" i="1"/>
  <c r="L168" i="1" s="1"/>
  <c r="F168" i="1"/>
  <c r="G167" i="1"/>
  <c r="A169" i="1"/>
  <c r="G168" i="1"/>
  <c r="E168" i="1" l="1"/>
  <c r="D167" i="1"/>
  <c r="D168" i="1"/>
  <c r="B169" i="1"/>
  <c r="L169" i="1" s="1"/>
  <c r="F169" i="1"/>
  <c r="A170" i="1"/>
  <c r="E169" i="1" l="1"/>
  <c r="B170" i="1"/>
  <c r="L170" i="1" s="1"/>
  <c r="F170" i="1"/>
  <c r="G169" i="1"/>
  <c r="A171" i="1"/>
  <c r="G170" i="1"/>
  <c r="E170" i="1" l="1"/>
  <c r="D169" i="1"/>
  <c r="D170" i="1"/>
  <c r="B171" i="1"/>
  <c r="L171" i="1" s="1"/>
  <c r="F171" i="1"/>
  <c r="A172" i="1"/>
  <c r="E171" i="1" l="1"/>
  <c r="B172" i="1"/>
  <c r="L172" i="1" s="1"/>
  <c r="F172" i="1"/>
  <c r="G172" i="1"/>
  <c r="A173" i="1"/>
  <c r="G171" i="1"/>
  <c r="E172" i="1" l="1"/>
  <c r="D171" i="1"/>
  <c r="D172" i="1"/>
  <c r="B173" i="1"/>
  <c r="L173" i="1" s="1"/>
  <c r="F173" i="1"/>
  <c r="A174" i="1"/>
  <c r="G173" i="1"/>
  <c r="E173" i="1" l="1"/>
  <c r="D173" i="1"/>
  <c r="B174" i="1"/>
  <c r="L174" i="1" s="1"/>
  <c r="F174" i="1"/>
  <c r="G174" i="1"/>
  <c r="A175" i="1"/>
  <c r="E174" i="1" l="1"/>
  <c r="D174" i="1"/>
  <c r="B175" i="1"/>
  <c r="L175" i="1" s="1"/>
  <c r="F175" i="1"/>
  <c r="A176" i="1"/>
  <c r="E175" i="1" l="1"/>
  <c r="B176" i="1"/>
  <c r="L176" i="1" s="1"/>
  <c r="F176" i="1"/>
  <c r="G176" i="1"/>
  <c r="A177" i="1"/>
  <c r="G175" i="1"/>
  <c r="E176" i="1" l="1"/>
  <c r="D175" i="1"/>
  <c r="D176" i="1"/>
  <c r="B177" i="1"/>
  <c r="L177" i="1" s="1"/>
  <c r="F177" i="1"/>
  <c r="A178" i="1"/>
  <c r="E177" i="1" l="1"/>
  <c r="B178" i="1"/>
  <c r="L178" i="1" s="1"/>
  <c r="F178" i="1"/>
  <c r="A179" i="1"/>
  <c r="G178" i="1"/>
  <c r="G177" i="1"/>
  <c r="E178" i="1" l="1"/>
  <c r="D177" i="1"/>
  <c r="D178" i="1"/>
  <c r="B179" i="1"/>
  <c r="L179" i="1" s="1"/>
  <c r="F179" i="1"/>
  <c r="A180" i="1"/>
  <c r="G179" i="1"/>
  <c r="E179" i="1" l="1"/>
  <c r="D179" i="1"/>
  <c r="B180" i="1"/>
  <c r="L180" i="1" s="1"/>
  <c r="F180" i="1"/>
  <c r="A181" i="1"/>
  <c r="E180" i="1" l="1"/>
  <c r="B181" i="1"/>
  <c r="L181" i="1" s="1"/>
  <c r="F181" i="1"/>
  <c r="A182" i="1"/>
  <c r="G180" i="1"/>
  <c r="E181" i="1" l="1"/>
  <c r="D180" i="1"/>
  <c r="G181" i="1"/>
  <c r="D181" i="1" l="1"/>
  <c r="B182" i="1"/>
  <c r="L182" i="1" s="1"/>
  <c r="F182" i="1"/>
  <c r="A183" i="1"/>
  <c r="G182" i="1"/>
  <c r="E182" i="1" l="1"/>
  <c r="D182" i="1"/>
  <c r="B183" i="1"/>
  <c r="L183" i="1" s="1"/>
  <c r="F183" i="1"/>
  <c r="A184" i="1"/>
  <c r="G183" i="1"/>
  <c r="E183" i="1" l="1"/>
  <c r="D183" i="1"/>
  <c r="B184" i="1"/>
  <c r="L184" i="1" s="1"/>
  <c r="F184" i="1"/>
  <c r="A185" i="1"/>
  <c r="G184" i="1"/>
  <c r="E184" i="1" l="1"/>
  <c r="D184" i="1"/>
  <c r="B185" i="1"/>
  <c r="L185" i="1" s="1"/>
  <c r="F185" i="1"/>
  <c r="A186" i="1"/>
  <c r="G185" i="1"/>
  <c r="E185" i="1" l="1"/>
  <c r="D185" i="1"/>
  <c r="B186" i="1"/>
  <c r="L186" i="1" s="1"/>
  <c r="F186" i="1"/>
  <c r="G186" i="1"/>
  <c r="A187" i="1"/>
  <c r="E186" i="1" l="1"/>
  <c r="D186" i="1"/>
  <c r="B187" i="1"/>
  <c r="L187" i="1" s="1"/>
  <c r="F187" i="1"/>
  <c r="A188" i="1"/>
  <c r="G187" i="1"/>
  <c r="E187" i="1" l="1"/>
  <c r="D187" i="1"/>
  <c r="B188" i="1"/>
  <c r="L188" i="1" s="1"/>
  <c r="F188" i="1"/>
  <c r="A189" i="1"/>
  <c r="E188" i="1" l="1"/>
  <c r="B189" i="1"/>
  <c r="L189" i="1" s="1"/>
  <c r="F189" i="1"/>
  <c r="G188" i="1"/>
  <c r="A190" i="1"/>
  <c r="E189" i="1" l="1"/>
  <c r="D188" i="1"/>
  <c r="G189" i="1"/>
  <c r="D189" i="1" l="1"/>
  <c r="B190" i="1"/>
  <c r="L190" i="1" s="1"/>
  <c r="F190" i="1"/>
  <c r="A191" i="1"/>
  <c r="E190" i="1" l="1"/>
  <c r="B191" i="1"/>
  <c r="L191" i="1" s="1"/>
  <c r="F191" i="1"/>
  <c r="A192" i="1"/>
  <c r="G191" i="1"/>
  <c r="G190" i="1"/>
  <c r="E191" i="1" l="1"/>
  <c r="D190" i="1"/>
  <c r="D191" i="1"/>
  <c r="B192" i="1"/>
  <c r="L192" i="1" s="1"/>
  <c r="F192" i="1"/>
  <c r="G192" i="1"/>
  <c r="A193" i="1"/>
  <c r="E192" i="1" l="1"/>
  <c r="D192" i="1"/>
  <c r="B193" i="1"/>
  <c r="L193" i="1" s="1"/>
  <c r="F193" i="1"/>
  <c r="A194" i="1"/>
  <c r="E193" i="1" l="1"/>
  <c r="B194" i="1"/>
  <c r="L194" i="1" s="1"/>
  <c r="F194" i="1"/>
  <c r="A195" i="1"/>
  <c r="G194" i="1"/>
  <c r="G193" i="1"/>
  <c r="E194" i="1" l="1"/>
  <c r="D193" i="1"/>
  <c r="D194" i="1"/>
  <c r="B195" i="1"/>
  <c r="L195" i="1" s="1"/>
  <c r="F195" i="1"/>
  <c r="A196" i="1"/>
  <c r="E195" i="1" l="1"/>
  <c r="B196" i="1"/>
  <c r="L196" i="1" s="1"/>
  <c r="F196" i="1"/>
  <c r="G195" i="1"/>
  <c r="A197" i="1"/>
  <c r="E196" i="1" l="1"/>
  <c r="D195" i="1"/>
  <c r="G196" i="1"/>
  <c r="D196" i="1" l="1"/>
  <c r="B197" i="1"/>
  <c r="L197" i="1" s="1"/>
  <c r="F197" i="1"/>
  <c r="A198" i="1"/>
  <c r="G197" i="1"/>
  <c r="E197" i="1" l="1"/>
  <c r="D197" i="1"/>
  <c r="B198" i="1"/>
  <c r="L198" i="1" s="1"/>
  <c r="F198" i="1"/>
  <c r="A199" i="1"/>
  <c r="E198" i="1" l="1"/>
  <c r="B199" i="1"/>
  <c r="L199" i="1" s="1"/>
  <c r="F199" i="1"/>
  <c r="A200" i="1"/>
  <c r="G198" i="1"/>
  <c r="E199" i="1" l="1"/>
  <c r="D198" i="1"/>
  <c r="G199" i="1"/>
  <c r="D199" i="1" l="1"/>
  <c r="B200" i="1"/>
  <c r="L200" i="1" s="1"/>
  <c r="F200" i="1"/>
  <c r="A201" i="1"/>
  <c r="E200" i="1" l="1"/>
  <c r="B201" i="1"/>
  <c r="L201" i="1" s="1"/>
  <c r="F201" i="1"/>
  <c r="G200" i="1"/>
  <c r="A202" i="1"/>
  <c r="G201" i="1"/>
  <c r="E201" i="1" l="1"/>
  <c r="D200" i="1"/>
  <c r="D201" i="1"/>
  <c r="B202" i="1"/>
  <c r="L202" i="1" s="1"/>
  <c r="F202" i="1"/>
  <c r="A203" i="1"/>
  <c r="E202" i="1" l="1"/>
  <c r="B203" i="1"/>
  <c r="L203" i="1" s="1"/>
  <c r="F203" i="1"/>
  <c r="A204" i="1"/>
  <c r="G202" i="1"/>
  <c r="E203" i="1" l="1"/>
  <c r="D202" i="1"/>
  <c r="G203" i="1"/>
  <c r="D203" i="1" l="1"/>
  <c r="B204" i="1"/>
  <c r="L204" i="1" s="1"/>
  <c r="F204" i="1"/>
  <c r="G204" i="1"/>
  <c r="A205" i="1"/>
  <c r="E204" i="1" l="1"/>
  <c r="D204" i="1"/>
  <c r="B205" i="1"/>
  <c r="L205" i="1" s="1"/>
  <c r="F205" i="1"/>
  <c r="G205" i="1"/>
  <c r="A206" i="1"/>
  <c r="E205" i="1" l="1"/>
  <c r="D205" i="1"/>
  <c r="B206" i="1"/>
  <c r="L206" i="1" s="1"/>
  <c r="F206" i="1"/>
  <c r="A207" i="1"/>
  <c r="E206" i="1" l="1"/>
  <c r="B207" i="1"/>
  <c r="L207" i="1" s="1"/>
  <c r="F207" i="1"/>
  <c r="G206" i="1"/>
  <c r="G207" i="1"/>
  <c r="A208" i="1"/>
  <c r="E207" i="1" l="1"/>
  <c r="D206" i="1"/>
  <c r="D207" i="1"/>
  <c r="B208" i="1"/>
  <c r="L208" i="1" s="1"/>
  <c r="F208" i="1"/>
  <c r="A209" i="1"/>
  <c r="E208" i="1" l="1"/>
  <c r="B209" i="1"/>
  <c r="L209" i="1" s="1"/>
  <c r="F209" i="1"/>
  <c r="G209" i="1"/>
  <c r="A210" i="1"/>
  <c r="G208" i="1"/>
  <c r="E209" i="1" l="1"/>
  <c r="D208" i="1"/>
  <c r="D209" i="1"/>
  <c r="B210" i="1"/>
  <c r="L210" i="1" s="1"/>
  <c r="F210" i="1"/>
  <c r="A211" i="1"/>
  <c r="E210" i="1" l="1"/>
  <c r="B211" i="1"/>
  <c r="L211" i="1" s="1"/>
  <c r="F211" i="1"/>
  <c r="G210" i="1"/>
  <c r="A212" i="1"/>
  <c r="E211" i="1" l="1"/>
  <c r="D210" i="1"/>
  <c r="G211" i="1"/>
  <c r="D211" i="1" l="1"/>
  <c r="B212" i="1"/>
  <c r="L212" i="1" s="1"/>
  <c r="F212" i="1"/>
  <c r="G212" i="1"/>
  <c r="A213" i="1"/>
  <c r="E212" i="1" l="1"/>
  <c r="D212" i="1"/>
  <c r="B213" i="1"/>
  <c r="L213" i="1" s="1"/>
  <c r="F213" i="1"/>
  <c r="A214" i="1"/>
  <c r="E213" i="1" l="1"/>
  <c r="B214" i="1"/>
  <c r="L214" i="1" s="1"/>
  <c r="F214" i="1"/>
  <c r="A215" i="1"/>
  <c r="G213" i="1"/>
  <c r="E214" i="1" l="1"/>
  <c r="D213" i="1"/>
  <c r="G214" i="1"/>
  <c r="D214" i="1" l="1"/>
  <c r="B215" i="1"/>
  <c r="L215" i="1" s="1"/>
  <c r="F215" i="1"/>
  <c r="G215" i="1"/>
  <c r="A216" i="1"/>
  <c r="E215" i="1" l="1"/>
  <c r="D215" i="1"/>
  <c r="B216" i="1"/>
  <c r="L216" i="1" s="1"/>
  <c r="F216" i="1"/>
  <c r="G216" i="1"/>
  <c r="A217" i="1"/>
  <c r="E216" i="1" l="1"/>
  <c r="D216" i="1"/>
  <c r="B217" i="1"/>
  <c r="L217" i="1" s="1"/>
  <c r="F217" i="1"/>
  <c r="A218" i="1"/>
  <c r="G217" i="1"/>
  <c r="E217" i="1" l="1"/>
  <c r="D217" i="1"/>
  <c r="B218" i="1"/>
  <c r="L218" i="1" s="1"/>
  <c r="F218" i="1"/>
  <c r="A219" i="1"/>
  <c r="G218" i="1"/>
  <c r="E218" i="1" l="1"/>
  <c r="D218" i="1"/>
  <c r="B219" i="1"/>
  <c r="L219" i="1" s="1"/>
  <c r="F219" i="1"/>
  <c r="A220" i="1"/>
  <c r="E219" i="1" l="1"/>
  <c r="B220" i="1"/>
  <c r="L220" i="1" s="1"/>
  <c r="F220" i="1"/>
  <c r="G219" i="1"/>
  <c r="A221" i="1"/>
  <c r="E220" i="1" l="1"/>
  <c r="D219" i="1"/>
  <c r="G220" i="1"/>
  <c r="D220" i="1" l="1"/>
  <c r="B221" i="1"/>
  <c r="L221" i="1" s="1"/>
  <c r="F221" i="1"/>
  <c r="A222" i="1"/>
  <c r="G221" i="1"/>
  <c r="E221" i="1" l="1"/>
  <c r="D221" i="1"/>
  <c r="B222" i="1"/>
  <c r="L222" i="1" s="1"/>
  <c r="F222" i="1"/>
  <c r="G222" i="1"/>
  <c r="A223" i="1"/>
  <c r="E222" i="1" l="1"/>
  <c r="D222" i="1"/>
  <c r="B223" i="1"/>
  <c r="L223" i="1" s="1"/>
  <c r="F223" i="1"/>
  <c r="A224" i="1"/>
  <c r="E223" i="1" l="1"/>
  <c r="B224" i="1"/>
  <c r="L224" i="1" s="1"/>
  <c r="F224" i="1"/>
  <c r="A225" i="1"/>
  <c r="G223" i="1"/>
  <c r="E224" i="1" l="1"/>
  <c r="D223" i="1"/>
  <c r="G224" i="1"/>
  <c r="D224" i="1" l="1"/>
  <c r="B225" i="1"/>
  <c r="L225" i="1" s="1"/>
  <c r="F225" i="1"/>
  <c r="A226" i="1"/>
  <c r="E225" i="1" l="1"/>
  <c r="B226" i="1"/>
  <c r="L226" i="1" s="1"/>
  <c r="F226" i="1"/>
  <c r="G225" i="1"/>
  <c r="A227" i="1"/>
  <c r="E226" i="1" l="1"/>
  <c r="D225" i="1"/>
  <c r="G226" i="1"/>
  <c r="D226" i="1" l="1"/>
  <c r="B227" i="1"/>
  <c r="L227" i="1" s="1"/>
  <c r="F227" i="1"/>
  <c r="A228" i="1"/>
  <c r="E227" i="1" l="1"/>
  <c r="B228" i="1"/>
  <c r="L228" i="1" s="1"/>
  <c r="F228" i="1"/>
  <c r="G227" i="1"/>
  <c r="A229" i="1"/>
  <c r="E228" i="1" l="1"/>
  <c r="D227" i="1"/>
  <c r="G228" i="1"/>
  <c r="D228" i="1" l="1"/>
  <c r="B229" i="1"/>
  <c r="L229" i="1" s="1"/>
  <c r="F229" i="1"/>
  <c r="A230" i="1"/>
  <c r="E229" i="1" l="1"/>
  <c r="B230" i="1"/>
  <c r="L230" i="1" s="1"/>
  <c r="F230" i="1"/>
  <c r="G230" i="1"/>
  <c r="G229" i="1"/>
  <c r="A231" i="1"/>
  <c r="E230" i="1" l="1"/>
  <c r="D229" i="1"/>
  <c r="D230" i="1"/>
  <c r="B231" i="1"/>
  <c r="L231" i="1" s="1"/>
  <c r="F231" i="1"/>
  <c r="A232" i="1"/>
  <c r="E231" i="1" l="1"/>
  <c r="B232" i="1"/>
  <c r="L232" i="1" s="1"/>
  <c r="F232" i="1"/>
  <c r="G232" i="1"/>
  <c r="G231" i="1"/>
  <c r="A233" i="1"/>
  <c r="E232" i="1" l="1"/>
  <c r="D231" i="1"/>
  <c r="D232" i="1"/>
  <c r="B233" i="1"/>
  <c r="L233" i="1" s="1"/>
  <c r="F233" i="1"/>
  <c r="A234" i="1"/>
  <c r="G233" i="1"/>
  <c r="E233" i="1" l="1"/>
  <c r="D233" i="1"/>
  <c r="B234" i="1"/>
  <c r="L234" i="1" s="1"/>
  <c r="F234" i="1"/>
  <c r="A235" i="1"/>
  <c r="E234" i="1" l="1"/>
  <c r="B235" i="1"/>
  <c r="L235" i="1" s="1"/>
  <c r="F235" i="1"/>
  <c r="A236" i="1"/>
  <c r="G235" i="1"/>
  <c r="G234" i="1"/>
  <c r="E235" i="1" l="1"/>
  <c r="D234" i="1"/>
  <c r="D235" i="1"/>
  <c r="B236" i="1"/>
  <c r="L236" i="1" s="1"/>
  <c r="F236" i="1"/>
  <c r="A237" i="1"/>
  <c r="G236" i="1"/>
  <c r="E236" i="1" l="1"/>
  <c r="D236" i="1"/>
  <c r="B237" i="1"/>
  <c r="L237" i="1" s="1"/>
  <c r="F237" i="1"/>
  <c r="A238" i="1"/>
  <c r="E237" i="1" l="1"/>
  <c r="B238" i="1"/>
  <c r="L238" i="1" s="1"/>
  <c r="F238" i="1"/>
  <c r="G238" i="1"/>
  <c r="G237" i="1"/>
  <c r="A239" i="1"/>
  <c r="E238" i="1" l="1"/>
  <c r="D237" i="1"/>
  <c r="D238" i="1"/>
  <c r="B239" i="1"/>
  <c r="L239" i="1" s="1"/>
  <c r="F239" i="1"/>
  <c r="A240" i="1"/>
  <c r="E239" i="1" l="1"/>
  <c r="B240" i="1"/>
  <c r="L240" i="1" s="1"/>
  <c r="F240" i="1"/>
  <c r="G240" i="1"/>
  <c r="G239" i="1"/>
  <c r="A241" i="1"/>
  <c r="E240" i="1" l="1"/>
  <c r="D239" i="1"/>
  <c r="D240" i="1"/>
  <c r="B241" i="1"/>
  <c r="L241" i="1" s="1"/>
  <c r="F241" i="1"/>
  <c r="A242" i="1"/>
  <c r="E241" i="1" l="1"/>
  <c r="B242" i="1"/>
  <c r="L242" i="1" s="1"/>
  <c r="F242" i="1"/>
  <c r="A243" i="1"/>
  <c r="G242" i="1"/>
  <c r="G241" i="1"/>
  <c r="E242" i="1" l="1"/>
  <c r="D241" i="1"/>
  <c r="D242" i="1"/>
  <c r="B243" i="1"/>
  <c r="L243" i="1" s="1"/>
  <c r="F243" i="1"/>
  <c r="A244" i="1"/>
  <c r="G243" i="1"/>
  <c r="E243" i="1" l="1"/>
  <c r="D243" i="1"/>
  <c r="B244" i="1"/>
  <c r="L244" i="1" s="1"/>
  <c r="F244" i="1"/>
  <c r="A245" i="1"/>
  <c r="E244" i="1" l="1"/>
  <c r="B245" i="1"/>
  <c r="L245" i="1" s="1"/>
  <c r="F245" i="1"/>
  <c r="G245" i="1"/>
  <c r="G244" i="1"/>
  <c r="A246" i="1"/>
  <c r="E245" i="1" l="1"/>
  <c r="D244" i="1"/>
  <c r="D245" i="1"/>
  <c r="B246" i="1"/>
  <c r="L246" i="1" s="1"/>
  <c r="F246" i="1"/>
  <c r="G246" i="1"/>
  <c r="A247" i="1"/>
  <c r="E246" i="1" l="1"/>
  <c r="D246" i="1"/>
  <c r="B247" i="1"/>
  <c r="L247" i="1" s="1"/>
  <c r="F247" i="1"/>
  <c r="G247" i="1"/>
  <c r="A248" i="1"/>
  <c r="E247" i="1" l="1"/>
  <c r="D247" i="1"/>
  <c r="B248" i="1"/>
  <c r="L248" i="1" s="1"/>
  <c r="F248" i="1"/>
  <c r="A249" i="1"/>
  <c r="E248" i="1" l="1"/>
  <c r="B249" i="1"/>
  <c r="L249" i="1" s="1"/>
  <c r="F249" i="1"/>
  <c r="A250" i="1"/>
  <c r="G248" i="1"/>
  <c r="E249" i="1" l="1"/>
  <c r="D248" i="1"/>
  <c r="G249" i="1"/>
  <c r="D249" i="1" l="1"/>
  <c r="B250" i="1"/>
  <c r="L250" i="1" s="1"/>
  <c r="F250" i="1"/>
  <c r="A251" i="1"/>
  <c r="G250" i="1"/>
  <c r="E250" i="1" l="1"/>
  <c r="D250" i="1"/>
  <c r="B251" i="1"/>
  <c r="L251" i="1" s="1"/>
  <c r="F251" i="1"/>
  <c r="G251" i="1"/>
  <c r="A252" i="1"/>
  <c r="E251" i="1" l="1"/>
  <c r="D251" i="1"/>
  <c r="B252" i="1"/>
  <c r="L252" i="1" s="1"/>
  <c r="F252" i="1"/>
  <c r="G252" i="1"/>
  <c r="A253" i="1"/>
  <c r="E252" i="1" l="1"/>
  <c r="D252" i="1"/>
  <c r="B253" i="1"/>
  <c r="L253" i="1" s="1"/>
  <c r="F253" i="1"/>
  <c r="A254" i="1"/>
  <c r="G253" i="1"/>
  <c r="E253" i="1" l="1"/>
  <c r="D253" i="1"/>
  <c r="B254" i="1"/>
  <c r="L254" i="1" s="1"/>
  <c r="F254" i="1"/>
  <c r="G254" i="1"/>
  <c r="A255" i="1"/>
  <c r="E254" i="1" l="1"/>
  <c r="D254" i="1"/>
  <c r="B255" i="1"/>
  <c r="L255" i="1" s="1"/>
  <c r="F255" i="1"/>
  <c r="A256" i="1"/>
  <c r="G255" i="1"/>
  <c r="E255" i="1" l="1"/>
  <c r="D255" i="1"/>
  <c r="B256" i="1"/>
  <c r="L256" i="1" s="1"/>
  <c r="F256" i="1"/>
  <c r="A257" i="1"/>
  <c r="G256" i="1"/>
  <c r="E256" i="1" l="1"/>
  <c r="D256" i="1"/>
  <c r="B257" i="1"/>
  <c r="L257" i="1" s="1"/>
  <c r="F257" i="1"/>
  <c r="A258" i="1"/>
  <c r="G257" i="1"/>
  <c r="E257" i="1" l="1"/>
  <c r="D257" i="1"/>
  <c r="B258" i="1"/>
  <c r="L258" i="1" s="1"/>
  <c r="F258" i="1"/>
  <c r="G258" i="1"/>
  <c r="A259" i="1"/>
  <c r="E258" i="1" l="1"/>
  <c r="D258" i="1"/>
  <c r="B259" i="1"/>
  <c r="L259" i="1" s="1"/>
  <c r="F259" i="1"/>
  <c r="A260" i="1"/>
  <c r="G259" i="1"/>
  <c r="E259" i="1" l="1"/>
  <c r="D259" i="1"/>
  <c r="B260" i="1"/>
  <c r="L260" i="1" s="1"/>
  <c r="F260" i="1"/>
  <c r="G260" i="1"/>
  <c r="A261" i="1"/>
  <c r="E260" i="1" l="1"/>
  <c r="D260" i="1"/>
  <c r="B261" i="1"/>
  <c r="L261" i="1" s="1"/>
  <c r="F261" i="1"/>
  <c r="A262" i="1"/>
  <c r="E261" i="1" l="1"/>
  <c r="B262" i="1"/>
  <c r="L262" i="1" s="1"/>
  <c r="F262" i="1"/>
  <c r="G261" i="1"/>
  <c r="A263" i="1"/>
  <c r="E262" i="1" l="1"/>
  <c r="D261" i="1"/>
  <c r="G262" i="1"/>
  <c r="D262" i="1" l="1"/>
  <c r="B263" i="1"/>
  <c r="L263" i="1" s="1"/>
  <c r="F263" i="1"/>
  <c r="A264" i="1"/>
  <c r="G263" i="1"/>
  <c r="E263" i="1" l="1"/>
  <c r="D263" i="1"/>
  <c r="B264" i="1"/>
  <c r="L264" i="1" s="1"/>
  <c r="F264" i="1"/>
  <c r="A265" i="1"/>
  <c r="G264" i="1"/>
  <c r="E264" i="1" l="1"/>
  <c r="D264" i="1"/>
  <c r="B265" i="1"/>
  <c r="L265" i="1" s="1"/>
  <c r="F265" i="1"/>
  <c r="A266" i="1"/>
  <c r="G265" i="1"/>
  <c r="E265" i="1" l="1"/>
  <c r="D265" i="1"/>
  <c r="B266" i="1"/>
  <c r="L266" i="1" s="1"/>
  <c r="F266" i="1"/>
  <c r="G266" i="1"/>
  <c r="A267" i="1"/>
  <c r="E266" i="1" l="1"/>
  <c r="D266" i="1"/>
  <c r="B267" i="1"/>
  <c r="L267" i="1" s="1"/>
  <c r="F267" i="1"/>
  <c r="A268" i="1"/>
  <c r="G267" i="1"/>
  <c r="E267" i="1" l="1"/>
  <c r="D267" i="1"/>
  <c r="B268" i="1"/>
  <c r="L268" i="1" s="1"/>
  <c r="F268" i="1"/>
  <c r="A269" i="1"/>
  <c r="G268" i="1"/>
  <c r="E268" i="1" l="1"/>
  <c r="D268" i="1"/>
  <c r="B269" i="1"/>
  <c r="L269" i="1" s="1"/>
  <c r="F269" i="1"/>
  <c r="A270" i="1"/>
  <c r="E269" i="1" l="1"/>
  <c r="B270" i="1"/>
  <c r="L270" i="1" s="1"/>
  <c r="F270" i="1"/>
  <c r="G269" i="1"/>
  <c r="A271" i="1"/>
  <c r="E270" i="1" l="1"/>
  <c r="D269" i="1"/>
  <c r="G270" i="1"/>
  <c r="D270" i="1" l="1"/>
  <c r="B271" i="1"/>
  <c r="L271" i="1" s="1"/>
  <c r="F271" i="1"/>
  <c r="A272" i="1"/>
  <c r="E271" i="1" l="1"/>
  <c r="B272" i="1"/>
  <c r="L272" i="1" s="1"/>
  <c r="F272" i="1"/>
  <c r="G271" i="1"/>
  <c r="A273" i="1"/>
  <c r="E272" i="1" l="1"/>
  <c r="D271" i="1"/>
  <c r="G272" i="1"/>
  <c r="D272" i="1" l="1"/>
  <c r="B273" i="1"/>
  <c r="L273" i="1" s="1"/>
  <c r="F273" i="1"/>
  <c r="A274" i="1"/>
  <c r="E273" i="1" l="1"/>
  <c r="B274" i="1"/>
  <c r="L274" i="1" s="1"/>
  <c r="F274" i="1"/>
  <c r="G274" i="1"/>
  <c r="G273" i="1"/>
  <c r="A275" i="1"/>
  <c r="E274" i="1" l="1"/>
  <c r="D273" i="1"/>
  <c r="D274" i="1"/>
  <c r="B275" i="1"/>
  <c r="L275" i="1" s="1"/>
  <c r="F275" i="1"/>
  <c r="G275" i="1"/>
  <c r="A276" i="1"/>
  <c r="E275" i="1" l="1"/>
  <c r="D275" i="1"/>
  <c r="B276" i="1"/>
  <c r="L276" i="1" s="1"/>
  <c r="F276" i="1"/>
  <c r="G276" i="1"/>
  <c r="A277" i="1"/>
  <c r="E276" i="1" l="1"/>
  <c r="D276" i="1"/>
  <c r="B277" i="1"/>
  <c r="L277" i="1" s="1"/>
  <c r="F277" i="1"/>
  <c r="A278" i="1"/>
  <c r="E277" i="1" l="1"/>
  <c r="B278" i="1"/>
  <c r="L278" i="1" s="1"/>
  <c r="F278" i="1"/>
  <c r="A279" i="1"/>
  <c r="G278" i="1"/>
  <c r="G277" i="1"/>
  <c r="E278" i="1" l="1"/>
  <c r="D277" i="1"/>
  <c r="D278" i="1"/>
  <c r="B279" i="1"/>
  <c r="L279" i="1" s="1"/>
  <c r="F279" i="1"/>
  <c r="A280" i="1"/>
  <c r="E279" i="1" l="1"/>
  <c r="B280" i="1"/>
  <c r="L280" i="1" s="1"/>
  <c r="F280" i="1"/>
  <c r="A281" i="1"/>
  <c r="G280" i="1"/>
  <c r="G279" i="1"/>
  <c r="E280" i="1" l="1"/>
  <c r="D279" i="1"/>
  <c r="D280" i="1"/>
  <c r="B281" i="1"/>
  <c r="L281" i="1" s="1"/>
  <c r="F281" i="1"/>
  <c r="G281" i="1"/>
  <c r="A282" i="1"/>
  <c r="E281" i="1" l="1"/>
  <c r="D281" i="1"/>
  <c r="B282" i="1"/>
  <c r="L282" i="1" s="1"/>
  <c r="F282" i="1"/>
  <c r="G282" i="1"/>
  <c r="A283" i="1"/>
  <c r="E282" i="1" l="1"/>
  <c r="D282" i="1"/>
  <c r="B283" i="1"/>
  <c r="L283" i="1" s="1"/>
  <c r="F283" i="1"/>
  <c r="A284" i="1"/>
  <c r="E283" i="1" l="1"/>
  <c r="B284" i="1"/>
  <c r="L284" i="1" s="1"/>
  <c r="F284" i="1"/>
  <c r="G283" i="1"/>
  <c r="A285" i="1"/>
  <c r="G284" i="1"/>
  <c r="E284" i="1" l="1"/>
  <c r="D283" i="1"/>
  <c r="D284" i="1"/>
  <c r="B285" i="1"/>
  <c r="L285" i="1" s="1"/>
  <c r="F285" i="1"/>
  <c r="A286" i="1"/>
  <c r="E285" i="1" l="1"/>
  <c r="B286" i="1"/>
  <c r="L286" i="1" s="1"/>
  <c r="F286" i="1"/>
  <c r="A287" i="1"/>
  <c r="G285" i="1"/>
  <c r="E286" i="1" l="1"/>
  <c r="D285" i="1"/>
  <c r="G286" i="1"/>
  <c r="D286" i="1" l="1"/>
  <c r="B287" i="1"/>
  <c r="L287" i="1" s="1"/>
  <c r="F287" i="1"/>
  <c r="A288" i="1"/>
  <c r="G287" i="1"/>
  <c r="E287" i="1" l="1"/>
  <c r="D287" i="1"/>
  <c r="B288" i="1"/>
  <c r="L288" i="1" s="1"/>
  <c r="F288" i="1"/>
  <c r="A289" i="1"/>
  <c r="E288" i="1" l="1"/>
  <c r="B289" i="1"/>
  <c r="L289" i="1" s="1"/>
  <c r="F289" i="1"/>
  <c r="G288" i="1"/>
  <c r="G289" i="1"/>
  <c r="A290" i="1"/>
  <c r="E289" i="1" l="1"/>
  <c r="D288" i="1"/>
  <c r="D289" i="1"/>
  <c r="B290" i="1"/>
  <c r="L290" i="1" s="1"/>
  <c r="F290" i="1"/>
  <c r="A291" i="1"/>
  <c r="E290" i="1" l="1"/>
  <c r="B291" i="1"/>
  <c r="L291" i="1" s="1"/>
  <c r="F291" i="1"/>
  <c r="A292" i="1"/>
  <c r="G290" i="1"/>
  <c r="G291" i="1"/>
  <c r="E291" i="1" l="1"/>
  <c r="D290" i="1"/>
  <c r="D291" i="1"/>
  <c r="B292" i="1"/>
  <c r="L292" i="1" s="1"/>
  <c r="F292" i="1"/>
  <c r="A293" i="1"/>
  <c r="E292" i="1" l="1"/>
  <c r="B293" i="1"/>
  <c r="L293" i="1" s="1"/>
  <c r="F293" i="1"/>
  <c r="A294" i="1"/>
  <c r="G292" i="1"/>
  <c r="E293" i="1" l="1"/>
  <c r="D292" i="1"/>
  <c r="G293" i="1"/>
  <c r="D293" i="1" l="1"/>
  <c r="B294" i="1"/>
  <c r="L294" i="1" s="1"/>
  <c r="F294" i="1"/>
  <c r="A295" i="1"/>
  <c r="E294" i="1" l="1"/>
  <c r="B295" i="1"/>
  <c r="L295" i="1" s="1"/>
  <c r="F295" i="1"/>
  <c r="G294" i="1"/>
  <c r="G295" i="1"/>
  <c r="A296" i="1"/>
  <c r="E295" i="1" l="1"/>
  <c r="D294" i="1"/>
  <c r="D295" i="1"/>
  <c r="B296" i="1"/>
  <c r="L296" i="1" s="1"/>
  <c r="F296" i="1"/>
  <c r="A297" i="1"/>
  <c r="G296" i="1"/>
  <c r="E296" i="1" l="1"/>
  <c r="D296" i="1"/>
  <c r="B297" i="1"/>
  <c r="L297" i="1" s="1"/>
  <c r="F297" i="1"/>
  <c r="G297" i="1"/>
  <c r="A298" i="1"/>
  <c r="E297" i="1" l="1"/>
  <c r="D297" i="1"/>
  <c r="B298" i="1"/>
  <c r="L298" i="1" s="1"/>
  <c r="F298" i="1"/>
  <c r="A299" i="1"/>
  <c r="E298" i="1" l="1"/>
  <c r="B299" i="1"/>
  <c r="L299" i="1" s="1"/>
  <c r="F299" i="1"/>
  <c r="A300" i="1"/>
  <c r="G298" i="1"/>
  <c r="E299" i="1" l="1"/>
  <c r="D298" i="1"/>
  <c r="G299" i="1"/>
  <c r="D299" i="1" l="1"/>
  <c r="B300" i="1"/>
  <c r="L300" i="1" s="1"/>
  <c r="F300" i="1"/>
  <c r="A301" i="1"/>
  <c r="E300" i="1" l="1"/>
  <c r="B301" i="1"/>
  <c r="L301" i="1" s="1"/>
  <c r="F301" i="1"/>
  <c r="A302" i="1"/>
  <c r="G300" i="1"/>
  <c r="E301" i="1" l="1"/>
  <c r="D300" i="1"/>
  <c r="G301" i="1"/>
  <c r="D301" i="1" l="1"/>
  <c r="B302" i="1"/>
  <c r="L302" i="1" s="1"/>
  <c r="F302" i="1"/>
  <c r="A303" i="1"/>
  <c r="E302" i="1" l="1"/>
  <c r="B303" i="1"/>
  <c r="L303" i="1" s="1"/>
  <c r="F303" i="1"/>
  <c r="G302" i="1"/>
  <c r="A304" i="1"/>
  <c r="E303" i="1" l="1"/>
  <c r="D302" i="1"/>
  <c r="G303" i="1"/>
  <c r="D303" i="1" l="1"/>
  <c r="B304" i="1"/>
  <c r="L304" i="1" s="1"/>
  <c r="F304" i="1"/>
  <c r="A305" i="1"/>
  <c r="E304" i="1" l="1"/>
  <c r="B305" i="1"/>
  <c r="L305" i="1" s="1"/>
  <c r="F305" i="1"/>
  <c r="A306" i="1"/>
  <c r="G304" i="1"/>
  <c r="G305" i="1"/>
  <c r="E305" i="1" l="1"/>
  <c r="D304" i="1"/>
  <c r="D305" i="1"/>
  <c r="B306" i="1"/>
  <c r="L306" i="1" s="1"/>
  <c r="F306" i="1"/>
  <c r="A307" i="1"/>
  <c r="E306" i="1" l="1"/>
  <c r="B307" i="1"/>
  <c r="L307" i="1" s="1"/>
  <c r="F307" i="1"/>
  <c r="A308" i="1"/>
  <c r="G306" i="1"/>
  <c r="E307" i="1" l="1"/>
  <c r="D306" i="1"/>
  <c r="G307" i="1"/>
  <c r="D307" i="1" l="1"/>
  <c r="B308" i="1"/>
  <c r="L308" i="1" s="1"/>
  <c r="F308" i="1"/>
  <c r="G308" i="1"/>
  <c r="A309" i="1"/>
  <c r="E308" i="1" l="1"/>
  <c r="D308" i="1"/>
  <c r="B309" i="1"/>
  <c r="L309" i="1" s="1"/>
  <c r="F309" i="1"/>
  <c r="G309" i="1"/>
  <c r="A310" i="1"/>
  <c r="E309" i="1" l="1"/>
  <c r="D309" i="1"/>
  <c r="B310" i="1"/>
  <c r="L310" i="1" s="1"/>
  <c r="F310" i="1"/>
  <c r="G310" i="1"/>
  <c r="A311" i="1"/>
  <c r="E310" i="1" l="1"/>
  <c r="D310" i="1"/>
  <c r="B311" i="1"/>
  <c r="L311" i="1" s="1"/>
  <c r="F311" i="1"/>
  <c r="G311" i="1"/>
  <c r="A312" i="1"/>
  <c r="E311" i="1" l="1"/>
  <c r="D311" i="1"/>
  <c r="B312" i="1"/>
  <c r="L312" i="1" s="1"/>
  <c r="F312" i="1"/>
  <c r="G312" i="1"/>
  <c r="A313" i="1"/>
  <c r="E312" i="1" l="1"/>
  <c r="D312" i="1"/>
  <c r="B313" i="1"/>
  <c r="L313" i="1" s="1"/>
  <c r="F313" i="1"/>
  <c r="A314" i="1"/>
  <c r="E313" i="1" l="1"/>
  <c r="B314" i="1"/>
  <c r="L314" i="1" s="1"/>
  <c r="F314" i="1"/>
  <c r="A315" i="1"/>
  <c r="G313" i="1"/>
  <c r="E314" i="1" l="1"/>
  <c r="D313" i="1"/>
  <c r="G314" i="1"/>
  <c r="D314" i="1" l="1"/>
  <c r="B315" i="1"/>
  <c r="L315" i="1" s="1"/>
  <c r="F315" i="1"/>
  <c r="A316" i="1"/>
  <c r="E315" i="1" l="1"/>
  <c r="B316" i="1"/>
  <c r="L316" i="1" s="1"/>
  <c r="F316" i="1"/>
  <c r="A317" i="1"/>
  <c r="G315" i="1"/>
  <c r="E316" i="1" l="1"/>
  <c r="D315" i="1"/>
  <c r="G316" i="1"/>
  <c r="D316" i="1" l="1"/>
  <c r="B317" i="1"/>
  <c r="L317" i="1" s="1"/>
  <c r="F317" i="1"/>
  <c r="G317" i="1"/>
  <c r="A318" i="1"/>
  <c r="E317" i="1" l="1"/>
  <c r="D317" i="1"/>
  <c r="B318" i="1"/>
  <c r="L318" i="1" s="1"/>
  <c r="F318" i="1"/>
  <c r="A319" i="1"/>
  <c r="E318" i="1" l="1"/>
  <c r="B319" i="1"/>
  <c r="L319" i="1" s="1"/>
  <c r="F319" i="1"/>
  <c r="A320" i="1"/>
  <c r="G319" i="1"/>
  <c r="G318" i="1"/>
  <c r="E319" i="1" l="1"/>
  <c r="D318" i="1"/>
  <c r="D319" i="1"/>
  <c r="B320" i="1"/>
  <c r="L320" i="1" s="1"/>
  <c r="F320" i="1"/>
  <c r="A321" i="1"/>
  <c r="E320" i="1" l="1"/>
  <c r="B321" i="1"/>
  <c r="L321" i="1" s="1"/>
  <c r="F321" i="1"/>
  <c r="A322" i="1"/>
  <c r="G321" i="1"/>
  <c r="G320" i="1"/>
  <c r="E321" i="1" l="1"/>
  <c r="D320" i="1"/>
  <c r="D321" i="1"/>
  <c r="B322" i="1"/>
  <c r="L322" i="1" s="1"/>
  <c r="F322" i="1"/>
  <c r="A323" i="1"/>
  <c r="E322" i="1" l="1"/>
  <c r="B323" i="1"/>
  <c r="L323" i="1" s="1"/>
  <c r="F323" i="1"/>
  <c r="A324" i="1"/>
  <c r="G323" i="1"/>
  <c r="G322" i="1"/>
  <c r="E323" i="1" l="1"/>
  <c r="D322" i="1"/>
  <c r="D323" i="1"/>
  <c r="B324" i="1"/>
  <c r="L324" i="1" s="1"/>
  <c r="F324" i="1"/>
  <c r="A325" i="1"/>
  <c r="E324" i="1" l="1"/>
  <c r="B325" i="1"/>
  <c r="L325" i="1" s="1"/>
  <c r="F325" i="1"/>
  <c r="A326" i="1"/>
  <c r="G325" i="1"/>
  <c r="G324" i="1"/>
  <c r="E325" i="1" l="1"/>
  <c r="D324" i="1"/>
  <c r="D325" i="1"/>
  <c r="B326" i="1"/>
  <c r="L326" i="1" s="1"/>
  <c r="F326" i="1"/>
  <c r="A327" i="1"/>
  <c r="E326" i="1" l="1"/>
  <c r="B327" i="1"/>
  <c r="L327" i="1" s="1"/>
  <c r="F327" i="1"/>
  <c r="A328" i="1"/>
  <c r="G326" i="1"/>
  <c r="E327" i="1" l="1"/>
  <c r="D326" i="1"/>
  <c r="G327" i="1"/>
  <c r="D327" i="1" l="1"/>
  <c r="B328" i="1"/>
  <c r="L328" i="1" s="1"/>
  <c r="F328" i="1"/>
  <c r="A329" i="1"/>
  <c r="E328" i="1" l="1"/>
  <c r="B329" i="1"/>
  <c r="L329" i="1" s="1"/>
  <c r="F329" i="1"/>
  <c r="G328" i="1"/>
  <c r="A330" i="1"/>
  <c r="E329" i="1" l="1"/>
  <c r="D328" i="1"/>
  <c r="G329" i="1"/>
  <c r="D329" i="1" l="1"/>
  <c r="B330" i="1"/>
  <c r="L330" i="1" s="1"/>
  <c r="F330" i="1"/>
  <c r="A331" i="1"/>
  <c r="G330" i="1"/>
  <c r="E330" i="1" l="1"/>
  <c r="D330" i="1"/>
  <c r="B331" i="1"/>
  <c r="L331" i="1" s="1"/>
  <c r="F331" i="1"/>
  <c r="G331" i="1"/>
  <c r="A332" i="1"/>
  <c r="E331" i="1" l="1"/>
  <c r="D331" i="1"/>
  <c r="B332" i="1"/>
  <c r="L332" i="1" s="1"/>
  <c r="F332" i="1"/>
  <c r="G332" i="1"/>
  <c r="A333" i="1"/>
  <c r="E332" i="1" l="1"/>
  <c r="D332" i="1"/>
  <c r="B333" i="1"/>
  <c r="L333" i="1" s="1"/>
  <c r="F333" i="1"/>
  <c r="A334" i="1"/>
  <c r="G333" i="1"/>
  <c r="E333" i="1" l="1"/>
  <c r="D333" i="1"/>
  <c r="B334" i="1"/>
  <c r="L334" i="1" s="1"/>
  <c r="F334" i="1"/>
  <c r="G334" i="1"/>
  <c r="A335" i="1"/>
  <c r="E334" i="1" l="1"/>
  <c r="D334" i="1"/>
  <c r="B335" i="1"/>
  <c r="L335" i="1" s="1"/>
  <c r="F335" i="1"/>
  <c r="A336" i="1"/>
  <c r="G335" i="1"/>
  <c r="E335" i="1" l="1"/>
  <c r="D335" i="1"/>
  <c r="B336" i="1"/>
  <c r="L336" i="1" s="1"/>
  <c r="F336" i="1"/>
  <c r="G336" i="1"/>
  <c r="A337" i="1"/>
  <c r="E336" i="1" l="1"/>
  <c r="D336" i="1"/>
  <c r="B337" i="1"/>
  <c r="L337" i="1" s="1"/>
  <c r="F337" i="1"/>
  <c r="A338" i="1"/>
  <c r="E337" i="1" l="1"/>
  <c r="B338" i="1"/>
  <c r="L338" i="1" s="1"/>
  <c r="F338" i="1"/>
  <c r="G338" i="1"/>
  <c r="A339" i="1"/>
  <c r="G337" i="1"/>
  <c r="E338" i="1" l="1"/>
  <c r="D337" i="1"/>
  <c r="D338" i="1"/>
  <c r="B339" i="1"/>
  <c r="L339" i="1" s="1"/>
  <c r="F339" i="1"/>
  <c r="G339" i="1"/>
  <c r="A340" i="1"/>
  <c r="E339" i="1" l="1"/>
  <c r="D339" i="1"/>
  <c r="B340" i="1"/>
  <c r="L340" i="1" s="1"/>
  <c r="F340" i="1"/>
  <c r="A341" i="1"/>
  <c r="E340" i="1" l="1"/>
  <c r="B341" i="1"/>
  <c r="L341" i="1" s="1"/>
  <c r="F341" i="1"/>
  <c r="G340" i="1"/>
  <c r="A342" i="1"/>
  <c r="E341" i="1" l="1"/>
  <c r="D340" i="1"/>
  <c r="G341" i="1"/>
  <c r="D341" i="1" l="1"/>
  <c r="B342" i="1"/>
  <c r="L342" i="1" s="1"/>
  <c r="F342" i="1"/>
  <c r="A343" i="1"/>
  <c r="E342" i="1" l="1"/>
  <c r="B343" i="1"/>
  <c r="L343" i="1" s="1"/>
  <c r="F343" i="1"/>
  <c r="A344" i="1"/>
  <c r="G342" i="1"/>
  <c r="E343" i="1" l="1"/>
  <c r="D342" i="1"/>
  <c r="G343" i="1"/>
  <c r="D343" i="1" l="1"/>
  <c r="B344" i="1"/>
  <c r="L344" i="1" s="1"/>
  <c r="F344" i="1"/>
  <c r="G344" i="1"/>
  <c r="A345" i="1"/>
  <c r="E344" i="1" l="1"/>
  <c r="D344" i="1"/>
  <c r="B345" i="1"/>
  <c r="L345" i="1" s="1"/>
  <c r="F345" i="1"/>
  <c r="A346" i="1"/>
  <c r="E345" i="1" l="1"/>
  <c r="B346" i="1"/>
  <c r="L346" i="1" s="1"/>
  <c r="F346" i="1"/>
  <c r="G345" i="1"/>
  <c r="A347" i="1"/>
  <c r="E346" i="1" l="1"/>
  <c r="D345" i="1"/>
  <c r="G346" i="1"/>
  <c r="D346" i="1" l="1"/>
  <c r="B347" i="1"/>
  <c r="L347" i="1" s="1"/>
  <c r="F347" i="1"/>
  <c r="A348" i="1"/>
  <c r="E347" i="1" l="1"/>
  <c r="B348" i="1"/>
  <c r="L348" i="1" s="1"/>
  <c r="F348" i="1"/>
  <c r="G347" i="1"/>
  <c r="A349" i="1"/>
  <c r="E348" i="1" l="1"/>
  <c r="D347" i="1"/>
  <c r="G348" i="1"/>
  <c r="D348" i="1" l="1"/>
  <c r="B349" i="1"/>
  <c r="L349" i="1" s="1"/>
  <c r="F349" i="1"/>
  <c r="G349" i="1"/>
  <c r="A350" i="1"/>
  <c r="E349" i="1" l="1"/>
  <c r="D349" i="1"/>
  <c r="B350" i="1"/>
  <c r="L350" i="1" s="1"/>
  <c r="F350" i="1"/>
  <c r="G350" i="1"/>
  <c r="A351" i="1"/>
  <c r="E350" i="1" l="1"/>
  <c r="D350" i="1"/>
  <c r="B351" i="1"/>
  <c r="L351" i="1" s="1"/>
  <c r="F351" i="1"/>
  <c r="G351" i="1"/>
  <c r="A352" i="1"/>
  <c r="E351" i="1" l="1"/>
  <c r="D351" i="1"/>
  <c r="B352" i="1"/>
  <c r="L352" i="1" s="1"/>
  <c r="F352" i="1"/>
  <c r="G352" i="1"/>
  <c r="A353" i="1"/>
  <c r="E352" i="1" l="1"/>
  <c r="D352" i="1"/>
  <c r="B353" i="1"/>
  <c r="L353" i="1" s="1"/>
  <c r="F353" i="1"/>
  <c r="A354" i="1"/>
  <c r="G353" i="1"/>
  <c r="E353" i="1" l="1"/>
  <c r="D353" i="1"/>
  <c r="B354" i="1"/>
  <c r="L354" i="1" s="1"/>
  <c r="F354" i="1"/>
  <c r="G354" i="1"/>
  <c r="A355" i="1"/>
  <c r="E354" i="1" l="1"/>
  <c r="D354" i="1"/>
  <c r="B355" i="1"/>
  <c r="L355" i="1" s="1"/>
  <c r="F355" i="1"/>
  <c r="A356" i="1"/>
  <c r="G355" i="1"/>
  <c r="E355" i="1" l="1"/>
  <c r="D355" i="1"/>
  <c r="B356" i="1"/>
  <c r="L356" i="1" s="1"/>
  <c r="F356" i="1"/>
  <c r="G356" i="1"/>
  <c r="A357" i="1"/>
  <c r="E356" i="1" l="1"/>
  <c r="D356" i="1"/>
  <c r="B357" i="1"/>
  <c r="L357" i="1" s="1"/>
  <c r="F357" i="1"/>
  <c r="G357" i="1"/>
  <c r="A358" i="1"/>
  <c r="E357" i="1" l="1"/>
  <c r="D357" i="1"/>
  <c r="B358" i="1"/>
  <c r="L358" i="1" s="1"/>
  <c r="F358" i="1"/>
  <c r="A359" i="1"/>
  <c r="G358" i="1"/>
  <c r="E358" i="1" l="1"/>
  <c r="D358" i="1"/>
  <c r="B359" i="1"/>
  <c r="L359" i="1" s="1"/>
  <c r="F359" i="1"/>
  <c r="G359" i="1"/>
  <c r="A360" i="1"/>
  <c r="E359" i="1" l="1"/>
  <c r="D359" i="1"/>
  <c r="B360" i="1"/>
  <c r="L360" i="1" s="1"/>
  <c r="F360" i="1"/>
  <c r="G360" i="1"/>
  <c r="A361" i="1"/>
  <c r="E360" i="1" l="1"/>
  <c r="D360" i="1"/>
  <c r="B361" i="1"/>
  <c r="L361" i="1" s="1"/>
  <c r="F361" i="1"/>
  <c r="A362" i="1"/>
  <c r="G361" i="1"/>
  <c r="E361" i="1" l="1"/>
  <c r="D361" i="1"/>
  <c r="B362" i="1"/>
  <c r="L362" i="1" s="1"/>
  <c r="F362" i="1"/>
  <c r="A363" i="1"/>
  <c r="G362" i="1"/>
  <c r="E362" i="1" l="1"/>
  <c r="D362" i="1"/>
  <c r="B363" i="1"/>
  <c r="L363" i="1" s="1"/>
  <c r="F363" i="1"/>
  <c r="A364" i="1"/>
  <c r="G363" i="1"/>
  <c r="E363" i="1" l="1"/>
  <c r="D363" i="1"/>
  <c r="B364" i="1"/>
  <c r="L364" i="1" s="1"/>
  <c r="F364" i="1"/>
  <c r="A365" i="1"/>
  <c r="G364" i="1"/>
  <c r="E364" i="1" l="1"/>
  <c r="D364" i="1"/>
  <c r="B365" i="1"/>
  <c r="L365" i="1" s="1"/>
  <c r="F365" i="1"/>
  <c r="G365" i="1"/>
  <c r="A366" i="1"/>
  <c r="E365" i="1" l="1"/>
  <c r="D365" i="1"/>
  <c r="B366" i="1"/>
  <c r="L366" i="1" s="1"/>
  <c r="F366" i="1"/>
  <c r="G366" i="1"/>
  <c r="A367" i="1"/>
  <c r="E366" i="1" l="1"/>
  <c r="D366" i="1"/>
  <c r="B367" i="1"/>
  <c r="L367" i="1" s="1"/>
  <c r="F367" i="1"/>
  <c r="G367" i="1"/>
  <c r="A368" i="1"/>
  <c r="E367" i="1" l="1"/>
  <c r="D367" i="1"/>
  <c r="B368" i="1"/>
  <c r="L368" i="1" s="1"/>
  <c r="F368" i="1"/>
  <c r="G368" i="1"/>
  <c r="A369" i="1"/>
  <c r="E368" i="1" l="1"/>
  <c r="D368" i="1"/>
  <c r="B369" i="1"/>
  <c r="L369" i="1" s="1"/>
  <c r="F369" i="1"/>
  <c r="G369" i="1"/>
  <c r="A370" i="1"/>
  <c r="E369" i="1" l="1"/>
  <c r="D369" i="1"/>
  <c r="B370" i="1"/>
  <c r="L370" i="1" s="1"/>
  <c r="F370" i="1"/>
  <c r="G370" i="1"/>
  <c r="A371" i="1"/>
  <c r="E370" i="1" l="1"/>
  <c r="D370" i="1"/>
  <c r="B371" i="1"/>
  <c r="L371" i="1" s="1"/>
  <c r="F371" i="1"/>
  <c r="A372" i="1"/>
  <c r="G371" i="1"/>
  <c r="E371" i="1" l="1"/>
  <c r="D371" i="1"/>
  <c r="B372" i="1"/>
  <c r="L372" i="1" s="1"/>
  <c r="F372" i="1"/>
  <c r="A373" i="1"/>
  <c r="G372" i="1"/>
  <c r="E372" i="1" l="1"/>
  <c r="D372" i="1"/>
  <c r="B373" i="1"/>
  <c r="L373" i="1" s="1"/>
  <c r="F373" i="1"/>
  <c r="A374" i="1"/>
  <c r="G373" i="1"/>
  <c r="E373" i="1" l="1"/>
  <c r="D373" i="1"/>
  <c r="B374" i="1"/>
  <c r="L374" i="1" s="1"/>
  <c r="F374" i="1"/>
  <c r="G374" i="1"/>
  <c r="A375" i="1"/>
  <c r="E374" i="1" l="1"/>
  <c r="D374" i="1"/>
  <c r="B375" i="1"/>
  <c r="L375" i="1" s="1"/>
  <c r="F375" i="1"/>
  <c r="G375" i="1"/>
  <c r="A376" i="1"/>
  <c r="E375" i="1" l="1"/>
  <c r="D375" i="1"/>
  <c r="B376" i="1"/>
  <c r="L376" i="1" s="1"/>
  <c r="F376" i="1"/>
  <c r="A377" i="1"/>
  <c r="G376" i="1"/>
  <c r="E376" i="1" l="1"/>
  <c r="D376" i="1"/>
  <c r="B377" i="1"/>
  <c r="L377" i="1" s="1"/>
  <c r="F377" i="1"/>
  <c r="A378" i="1"/>
  <c r="G377" i="1"/>
  <c r="E377" i="1" l="1"/>
  <c r="D377" i="1"/>
  <c r="B378" i="1"/>
  <c r="L378" i="1" s="1"/>
  <c r="F378" i="1"/>
  <c r="G378" i="1"/>
  <c r="A379" i="1"/>
  <c r="E378" i="1" l="1"/>
  <c r="D378" i="1"/>
  <c r="B379" i="1"/>
  <c r="L379" i="1" s="1"/>
  <c r="F379" i="1"/>
  <c r="A380" i="1"/>
  <c r="G379" i="1"/>
  <c r="E379" i="1" l="1"/>
  <c r="D379" i="1"/>
  <c r="B380" i="1"/>
  <c r="L380" i="1" s="1"/>
  <c r="F380" i="1"/>
  <c r="G380" i="1"/>
  <c r="A381" i="1"/>
  <c r="E380" i="1" l="1"/>
  <c r="D380" i="1"/>
  <c r="B381" i="1"/>
  <c r="L381" i="1" s="1"/>
  <c r="F381" i="1"/>
  <c r="G381" i="1"/>
  <c r="A382" i="1"/>
  <c r="E381" i="1" l="1"/>
  <c r="D381" i="1"/>
  <c r="B382" i="1"/>
  <c r="L382" i="1" s="1"/>
  <c r="F382" i="1"/>
  <c r="G382" i="1"/>
  <c r="A383" i="1"/>
  <c r="E382" i="1" l="1"/>
  <c r="D382" i="1"/>
  <c r="B383" i="1"/>
  <c r="L383" i="1" s="1"/>
  <c r="F383" i="1"/>
  <c r="A384" i="1"/>
  <c r="G383" i="1"/>
  <c r="E383" i="1" l="1"/>
  <c r="D383" i="1"/>
  <c r="B384" i="1"/>
  <c r="L384" i="1" s="1"/>
  <c r="F384" i="1"/>
  <c r="A385" i="1"/>
  <c r="G384" i="1"/>
  <c r="E384" i="1" l="1"/>
  <c r="D384" i="1"/>
  <c r="B385" i="1"/>
  <c r="L385" i="1" s="1"/>
  <c r="F385" i="1"/>
  <c r="G385" i="1"/>
  <c r="A386" i="1"/>
  <c r="E385" i="1" l="1"/>
  <c r="D385" i="1"/>
  <c r="B386" i="1"/>
  <c r="L386" i="1" s="1"/>
  <c r="F386" i="1"/>
  <c r="A387" i="1"/>
  <c r="E386" i="1" l="1"/>
  <c r="B387" i="1"/>
  <c r="L387" i="1" s="1"/>
  <c r="F387" i="1"/>
  <c r="G387" i="1"/>
  <c r="A388" i="1"/>
  <c r="G386" i="1"/>
  <c r="E387" i="1" l="1"/>
  <c r="D386" i="1"/>
  <c r="D387" i="1"/>
  <c r="B388" i="1"/>
  <c r="L388" i="1" s="1"/>
  <c r="F388" i="1"/>
  <c r="G388" i="1"/>
  <c r="A389" i="1"/>
  <c r="E388" i="1" l="1"/>
  <c r="D388" i="1"/>
  <c r="B389" i="1"/>
  <c r="L389" i="1" s="1"/>
  <c r="F389" i="1"/>
  <c r="G389" i="1"/>
  <c r="A390" i="1"/>
  <c r="E389" i="1" l="1"/>
  <c r="D389" i="1"/>
  <c r="B390" i="1"/>
  <c r="L390" i="1" s="1"/>
  <c r="F390" i="1"/>
  <c r="A391" i="1"/>
  <c r="G390" i="1"/>
  <c r="E390" i="1" l="1"/>
  <c r="D390" i="1"/>
  <c r="B391" i="1"/>
  <c r="L391" i="1" s="1"/>
  <c r="F391" i="1"/>
  <c r="A392" i="1"/>
  <c r="E391" i="1" l="1"/>
  <c r="B392" i="1"/>
  <c r="L392" i="1" s="1"/>
  <c r="F392" i="1"/>
  <c r="A393" i="1"/>
  <c r="G391" i="1"/>
  <c r="G392" i="1"/>
  <c r="E392" i="1" l="1"/>
  <c r="D391" i="1"/>
  <c r="D392" i="1"/>
  <c r="B393" i="1"/>
  <c r="L393" i="1" s="1"/>
  <c r="F393" i="1"/>
  <c r="G393" i="1"/>
  <c r="A394" i="1"/>
  <c r="E393" i="1" l="1"/>
  <c r="D393" i="1"/>
  <c r="B394" i="1"/>
  <c r="L394" i="1" s="1"/>
  <c r="F394" i="1"/>
  <c r="G394" i="1"/>
  <c r="A395" i="1"/>
  <c r="E394" i="1" l="1"/>
  <c r="D394" i="1"/>
  <c r="B395" i="1"/>
  <c r="L395" i="1" s="1"/>
  <c r="F395" i="1"/>
  <c r="A396" i="1"/>
  <c r="E395" i="1" l="1"/>
  <c r="B396" i="1"/>
  <c r="L396" i="1" s="1"/>
  <c r="F396" i="1"/>
  <c r="G395" i="1"/>
  <c r="A397" i="1"/>
  <c r="G396" i="1"/>
  <c r="E396" i="1" l="1"/>
  <c r="D395" i="1"/>
  <c r="D396" i="1"/>
  <c r="B397" i="1"/>
  <c r="L397" i="1" s="1"/>
  <c r="F397" i="1"/>
  <c r="G397" i="1"/>
  <c r="A398" i="1"/>
  <c r="E397" i="1" l="1"/>
  <c r="D397" i="1"/>
  <c r="B398" i="1"/>
  <c r="L398" i="1" s="1"/>
  <c r="F398" i="1"/>
  <c r="G398" i="1"/>
  <c r="A399" i="1"/>
  <c r="E398" i="1" l="1"/>
  <c r="D398" i="1"/>
  <c r="B399" i="1"/>
  <c r="L399" i="1" s="1"/>
  <c r="F399" i="1"/>
  <c r="A400" i="1"/>
  <c r="G399" i="1"/>
  <c r="E399" i="1" l="1"/>
  <c r="D399" i="1"/>
  <c r="B400" i="1"/>
  <c r="L400" i="1" s="1"/>
  <c r="F400" i="1"/>
  <c r="A401" i="1"/>
  <c r="G400" i="1"/>
  <c r="E400" i="1" l="1"/>
  <c r="D400" i="1"/>
  <c r="B401" i="1"/>
  <c r="L401" i="1" s="1"/>
  <c r="F401" i="1"/>
  <c r="G401" i="1"/>
  <c r="A402" i="1"/>
  <c r="E401" i="1" l="1"/>
  <c r="D401" i="1"/>
  <c r="B402" i="1"/>
  <c r="L402" i="1" s="1"/>
  <c r="F402" i="1"/>
  <c r="A403" i="1"/>
  <c r="G402" i="1"/>
  <c r="E402" i="1" l="1"/>
  <c r="D402" i="1"/>
  <c r="B403" i="1"/>
  <c r="L403" i="1" s="1"/>
  <c r="F403" i="1"/>
  <c r="A404" i="1"/>
  <c r="G403" i="1"/>
  <c r="E403" i="1" l="1"/>
  <c r="D403" i="1"/>
  <c r="B404" i="1"/>
  <c r="L404" i="1" s="1"/>
  <c r="F404" i="1"/>
  <c r="A405" i="1"/>
  <c r="G404" i="1"/>
  <c r="E404" i="1" l="1"/>
  <c r="D404" i="1"/>
  <c r="B405" i="1"/>
  <c r="L405" i="1" s="1"/>
  <c r="F405" i="1"/>
  <c r="G405" i="1"/>
  <c r="A406" i="1"/>
  <c r="E405" i="1" l="1"/>
  <c r="D405" i="1"/>
  <c r="B406" i="1"/>
  <c r="L406" i="1" s="1"/>
  <c r="F406" i="1"/>
  <c r="A407" i="1"/>
  <c r="E406" i="1" l="1"/>
  <c r="B407" i="1"/>
  <c r="L407" i="1" s="1"/>
  <c r="F407" i="1"/>
  <c r="A408" i="1"/>
  <c r="G406" i="1"/>
  <c r="E407" i="1" l="1"/>
  <c r="D406" i="1"/>
  <c r="G407" i="1"/>
  <c r="D407" i="1" l="1"/>
  <c r="B408" i="1"/>
  <c r="L408" i="1" s="1"/>
  <c r="F408" i="1"/>
  <c r="G408" i="1"/>
  <c r="A409" i="1"/>
  <c r="E408" i="1" l="1"/>
  <c r="D408" i="1"/>
  <c r="B409" i="1"/>
  <c r="L409" i="1" s="1"/>
  <c r="F409" i="1"/>
  <c r="G409" i="1"/>
  <c r="A410" i="1"/>
  <c r="E409" i="1" l="1"/>
  <c r="D409" i="1"/>
  <c r="B410" i="1"/>
  <c r="L410" i="1" s="1"/>
  <c r="F410" i="1"/>
  <c r="A411" i="1"/>
  <c r="E410" i="1" l="1"/>
  <c r="B411" i="1"/>
  <c r="L411" i="1" s="1"/>
  <c r="F411" i="1"/>
  <c r="A412" i="1"/>
  <c r="G411" i="1"/>
  <c r="G410" i="1"/>
  <c r="E411" i="1" l="1"/>
  <c r="D410" i="1"/>
  <c r="D411" i="1"/>
  <c r="B412" i="1"/>
  <c r="L412" i="1" s="1"/>
  <c r="F412" i="1"/>
  <c r="G412" i="1"/>
  <c r="A413" i="1"/>
  <c r="E412" i="1" l="1"/>
  <c r="D412" i="1"/>
  <c r="B413" i="1"/>
  <c r="L413" i="1" s="1"/>
  <c r="F413" i="1"/>
  <c r="G413" i="1"/>
  <c r="A414" i="1"/>
  <c r="E413" i="1" l="1"/>
  <c r="D413" i="1"/>
  <c r="B414" i="1"/>
  <c r="L414" i="1" s="1"/>
  <c r="F414" i="1"/>
  <c r="A415" i="1"/>
  <c r="G414" i="1"/>
  <c r="E414" i="1" l="1"/>
  <c r="D414" i="1"/>
  <c r="B415" i="1"/>
  <c r="L415" i="1" s="1"/>
  <c r="F415" i="1"/>
  <c r="A416" i="1"/>
  <c r="G415" i="1"/>
  <c r="E415" i="1" l="1"/>
  <c r="D415" i="1"/>
  <c r="B416" i="1"/>
  <c r="L416" i="1" s="1"/>
  <c r="F416" i="1"/>
  <c r="A417" i="1"/>
  <c r="G416" i="1"/>
  <c r="E416" i="1" l="1"/>
  <c r="D416" i="1"/>
  <c r="B417" i="1"/>
  <c r="L417" i="1" s="1"/>
  <c r="F417" i="1"/>
  <c r="A418" i="1"/>
  <c r="G417" i="1"/>
  <c r="E417" i="1" l="1"/>
  <c r="D417" i="1"/>
  <c r="B418" i="1"/>
  <c r="L418" i="1" s="1"/>
  <c r="F418" i="1"/>
  <c r="A419" i="1"/>
  <c r="G418" i="1"/>
  <c r="E418" i="1" l="1"/>
  <c r="D418" i="1"/>
  <c r="B419" i="1"/>
  <c r="L419" i="1" s="1"/>
  <c r="F419" i="1"/>
  <c r="G419" i="1"/>
  <c r="A420" i="1"/>
  <c r="E419" i="1" l="1"/>
  <c r="D419" i="1"/>
  <c r="B420" i="1"/>
  <c r="L420" i="1" s="1"/>
  <c r="F420" i="1"/>
  <c r="A421" i="1"/>
  <c r="G420" i="1"/>
  <c r="E420" i="1" l="1"/>
  <c r="D420" i="1"/>
  <c r="B421" i="1"/>
  <c r="L421" i="1" s="1"/>
  <c r="F421" i="1"/>
  <c r="A422" i="1"/>
  <c r="G421" i="1"/>
  <c r="E421" i="1" l="1"/>
  <c r="D421" i="1"/>
  <c r="B422" i="1"/>
  <c r="L422" i="1" s="1"/>
  <c r="F422" i="1"/>
  <c r="G422" i="1"/>
  <c r="A423" i="1"/>
  <c r="E422" i="1" l="1"/>
  <c r="D422" i="1"/>
  <c r="B423" i="1"/>
  <c r="L423" i="1" s="1"/>
  <c r="F423" i="1"/>
  <c r="G423" i="1"/>
  <c r="A424" i="1"/>
  <c r="E423" i="1" l="1"/>
  <c r="D423" i="1"/>
  <c r="B424" i="1"/>
  <c r="L424" i="1" s="1"/>
  <c r="F424" i="1"/>
  <c r="A425" i="1"/>
  <c r="E424" i="1" l="1"/>
  <c r="B425" i="1"/>
  <c r="L425" i="1" s="1"/>
  <c r="F425" i="1"/>
  <c r="G424" i="1"/>
  <c r="A426" i="1"/>
  <c r="G425" i="1"/>
  <c r="E425" i="1" l="1"/>
  <c r="D424" i="1"/>
  <c r="D425" i="1"/>
  <c r="B426" i="1"/>
  <c r="L426" i="1" s="1"/>
  <c r="F426" i="1"/>
  <c r="G426" i="1"/>
  <c r="A427" i="1"/>
  <c r="E426" i="1" l="1"/>
  <c r="D426" i="1"/>
  <c r="B427" i="1"/>
  <c r="L427" i="1" s="1"/>
  <c r="F427" i="1"/>
  <c r="A428" i="1"/>
  <c r="G427" i="1"/>
  <c r="E427" i="1" l="1"/>
  <c r="D427" i="1"/>
  <c r="B428" i="1"/>
  <c r="L428" i="1" s="1"/>
  <c r="F428" i="1"/>
  <c r="G428" i="1"/>
  <c r="A429" i="1"/>
  <c r="E428" i="1" l="1"/>
  <c r="D428" i="1"/>
  <c r="B429" i="1"/>
  <c r="L429" i="1" s="1"/>
  <c r="F429" i="1"/>
  <c r="A430" i="1"/>
  <c r="E429" i="1" l="1"/>
  <c r="B430" i="1"/>
  <c r="L430" i="1" s="1"/>
  <c r="F430" i="1"/>
  <c r="G430" i="1"/>
  <c r="G429" i="1"/>
  <c r="A431" i="1"/>
  <c r="E430" i="1" l="1"/>
  <c r="D429" i="1"/>
  <c r="D430" i="1"/>
  <c r="B431" i="1"/>
  <c r="L431" i="1" s="1"/>
  <c r="F431" i="1"/>
  <c r="A432" i="1"/>
  <c r="E431" i="1" l="1"/>
  <c r="B432" i="1"/>
  <c r="L432" i="1" s="1"/>
  <c r="F432" i="1"/>
  <c r="G431" i="1"/>
  <c r="A433" i="1"/>
  <c r="G432" i="1"/>
  <c r="E432" i="1" l="1"/>
  <c r="D431" i="1"/>
  <c r="D432" i="1"/>
  <c r="B433" i="1"/>
  <c r="L433" i="1" s="1"/>
  <c r="F433" i="1"/>
  <c r="G433" i="1"/>
  <c r="A434" i="1"/>
  <c r="E433" i="1" l="1"/>
  <c r="D433" i="1"/>
  <c r="B434" i="1"/>
  <c r="L434" i="1" s="1"/>
  <c r="F434" i="1"/>
  <c r="G434" i="1"/>
  <c r="A435" i="1"/>
  <c r="E434" i="1" l="1"/>
  <c r="D434" i="1"/>
  <c r="B435" i="1"/>
  <c r="L435" i="1" s="1"/>
  <c r="F435" i="1"/>
  <c r="G435" i="1"/>
  <c r="A436" i="1"/>
  <c r="E435" i="1" l="1"/>
  <c r="D435" i="1"/>
  <c r="B436" i="1"/>
  <c r="L436" i="1" s="1"/>
  <c r="F436" i="1"/>
  <c r="A437" i="1"/>
  <c r="G436" i="1"/>
  <c r="E436" i="1" l="1"/>
  <c r="D436" i="1"/>
  <c r="B437" i="1"/>
  <c r="L437" i="1" s="1"/>
  <c r="F437" i="1"/>
  <c r="A438" i="1"/>
  <c r="G437" i="1"/>
  <c r="E437" i="1" l="1"/>
  <c r="D437" i="1"/>
  <c r="B438" i="1"/>
  <c r="L438" i="1" s="1"/>
  <c r="F438" i="1"/>
  <c r="A439" i="1"/>
  <c r="G438" i="1"/>
  <c r="E438" i="1" l="1"/>
  <c r="D438" i="1"/>
  <c r="B439" i="1"/>
  <c r="L439" i="1" s="1"/>
  <c r="F439" i="1"/>
  <c r="A440" i="1"/>
  <c r="G439" i="1"/>
  <c r="E439" i="1" l="1"/>
  <c r="D439" i="1"/>
  <c r="B440" i="1"/>
  <c r="L440" i="1" s="1"/>
  <c r="F440" i="1"/>
  <c r="A441" i="1"/>
  <c r="G440" i="1"/>
  <c r="E440" i="1" l="1"/>
  <c r="D440" i="1"/>
  <c r="B441" i="1"/>
  <c r="L441" i="1" s="1"/>
  <c r="F441" i="1"/>
  <c r="A442" i="1"/>
  <c r="G441" i="1"/>
  <c r="E441" i="1" l="1"/>
  <c r="D441" i="1"/>
  <c r="B442" i="1"/>
  <c r="L442" i="1" s="1"/>
  <c r="F442" i="1"/>
  <c r="G442" i="1"/>
  <c r="A443" i="1"/>
  <c r="E442" i="1" l="1"/>
  <c r="D442" i="1"/>
  <c r="B443" i="1"/>
  <c r="L443" i="1" s="1"/>
  <c r="F443" i="1"/>
  <c r="G443" i="1"/>
  <c r="A444" i="1"/>
  <c r="E443" i="1" l="1"/>
  <c r="D443" i="1"/>
  <c r="B444" i="1"/>
  <c r="L444" i="1" s="1"/>
  <c r="F444" i="1"/>
  <c r="G444" i="1"/>
  <c r="A445" i="1"/>
  <c r="E444" i="1" l="1"/>
  <c r="D444" i="1"/>
  <c r="B445" i="1"/>
  <c r="L445" i="1" s="1"/>
  <c r="F445" i="1"/>
  <c r="A446" i="1"/>
  <c r="G445" i="1"/>
  <c r="E445" i="1" l="1"/>
  <c r="D445" i="1"/>
  <c r="B446" i="1"/>
  <c r="L446" i="1" s="1"/>
  <c r="F446" i="1"/>
  <c r="G446" i="1"/>
  <c r="A447" i="1"/>
  <c r="E446" i="1" l="1"/>
  <c r="D446" i="1"/>
  <c r="B447" i="1"/>
  <c r="L447" i="1" s="1"/>
  <c r="F447" i="1"/>
  <c r="G447" i="1"/>
  <c r="A448" i="1"/>
  <c r="E447" i="1" l="1"/>
  <c r="D447" i="1"/>
  <c r="B448" i="1"/>
  <c r="L448" i="1" s="1"/>
  <c r="F448" i="1"/>
  <c r="G448" i="1"/>
  <c r="A449" i="1"/>
  <c r="E448" i="1" l="1"/>
  <c r="D448" i="1"/>
  <c r="B449" i="1"/>
  <c r="L449" i="1" s="1"/>
  <c r="F449" i="1"/>
  <c r="A450" i="1"/>
  <c r="G449" i="1"/>
  <c r="E449" i="1" l="1"/>
  <c r="D449" i="1"/>
  <c r="B450" i="1"/>
  <c r="L450" i="1" s="1"/>
  <c r="F450" i="1"/>
  <c r="A451" i="1"/>
  <c r="G450" i="1"/>
  <c r="E450" i="1" l="1"/>
  <c r="D450" i="1"/>
  <c r="B451" i="1"/>
  <c r="L451" i="1" s="1"/>
  <c r="F451" i="1"/>
  <c r="A452" i="1"/>
  <c r="E451" i="1" l="1"/>
  <c r="B452" i="1"/>
  <c r="L452" i="1" s="1"/>
  <c r="F452" i="1"/>
  <c r="A453" i="1"/>
  <c r="G451" i="1"/>
  <c r="E452" i="1" l="1"/>
  <c r="D451" i="1"/>
  <c r="G452" i="1"/>
  <c r="D452" i="1" l="1"/>
  <c r="B453" i="1"/>
  <c r="L453" i="1" s="1"/>
  <c r="F453" i="1"/>
  <c r="A454" i="1"/>
  <c r="E453" i="1" l="1"/>
  <c r="B454" i="1"/>
  <c r="L454" i="1" s="1"/>
  <c r="F454" i="1"/>
  <c r="A455" i="1"/>
  <c r="G453" i="1"/>
  <c r="E454" i="1" l="1"/>
  <c r="D453" i="1"/>
  <c r="G454" i="1"/>
  <c r="D454" i="1" l="1"/>
  <c r="B455" i="1"/>
  <c r="L455" i="1" s="1"/>
  <c r="F455" i="1"/>
  <c r="A456" i="1"/>
  <c r="E455" i="1" l="1"/>
  <c r="B456" i="1"/>
  <c r="L456" i="1" s="1"/>
  <c r="F456" i="1"/>
  <c r="A457" i="1"/>
  <c r="G455" i="1"/>
  <c r="E456" i="1" l="1"/>
  <c r="D455" i="1"/>
  <c r="G456" i="1"/>
  <c r="D456" i="1" l="1"/>
  <c r="B457" i="1"/>
  <c r="L457" i="1" s="1"/>
  <c r="F457" i="1"/>
  <c r="A458" i="1"/>
  <c r="E457" i="1" l="1"/>
  <c r="B458" i="1"/>
  <c r="L458" i="1" s="1"/>
  <c r="F458" i="1"/>
  <c r="A459" i="1"/>
  <c r="G457" i="1"/>
  <c r="E458" i="1" l="1"/>
  <c r="D457" i="1"/>
  <c r="G458" i="1"/>
  <c r="D458" i="1" l="1"/>
  <c r="B459" i="1"/>
  <c r="L459" i="1" s="1"/>
  <c r="F459" i="1"/>
  <c r="G459" i="1"/>
  <c r="A460" i="1"/>
  <c r="E459" i="1" l="1"/>
  <c r="D459" i="1"/>
  <c r="B460" i="1"/>
  <c r="L460" i="1" s="1"/>
  <c r="F460" i="1"/>
  <c r="A461" i="1"/>
  <c r="G460" i="1"/>
  <c r="E460" i="1" l="1"/>
  <c r="D460" i="1"/>
  <c r="B461" i="1"/>
  <c r="L461" i="1" s="1"/>
  <c r="F461" i="1"/>
  <c r="A462" i="1"/>
  <c r="E461" i="1" l="1"/>
  <c r="B462" i="1"/>
  <c r="L462" i="1" s="1"/>
  <c r="F462" i="1"/>
  <c r="A463" i="1"/>
  <c r="G461" i="1"/>
  <c r="E462" i="1" l="1"/>
  <c r="D461" i="1"/>
  <c r="G462" i="1"/>
  <c r="D462" i="1" l="1"/>
  <c r="B463" i="1"/>
  <c r="L463" i="1" s="1"/>
  <c r="F463" i="1"/>
  <c r="G463" i="1"/>
  <c r="A464" i="1"/>
  <c r="E463" i="1" l="1"/>
  <c r="D463" i="1"/>
  <c r="B464" i="1"/>
  <c r="L464" i="1" s="1"/>
  <c r="F464" i="1"/>
  <c r="A465" i="1"/>
  <c r="G464" i="1"/>
  <c r="E464" i="1" l="1"/>
  <c r="D464" i="1"/>
  <c r="B465" i="1"/>
  <c r="L465" i="1" s="1"/>
  <c r="F465" i="1"/>
  <c r="A466" i="1"/>
  <c r="G465" i="1"/>
  <c r="E465" i="1" l="1"/>
  <c r="D465" i="1"/>
  <c r="B466" i="1"/>
  <c r="L466" i="1" s="1"/>
  <c r="F466" i="1"/>
  <c r="G466" i="1"/>
  <c r="A467" i="1"/>
  <c r="E466" i="1" l="1"/>
  <c r="D466" i="1"/>
  <c r="B467" i="1"/>
  <c r="L467" i="1" s="1"/>
  <c r="F467" i="1"/>
  <c r="A468" i="1"/>
  <c r="G467" i="1"/>
  <c r="E467" i="1" l="1"/>
  <c r="D467" i="1"/>
  <c r="B468" i="1"/>
  <c r="L468" i="1" s="1"/>
  <c r="F468" i="1"/>
  <c r="A469" i="1"/>
  <c r="E468" i="1" l="1"/>
  <c r="B469" i="1"/>
  <c r="L469" i="1" s="1"/>
  <c r="F469" i="1"/>
  <c r="G468" i="1"/>
  <c r="A470" i="1"/>
  <c r="E469" i="1" l="1"/>
  <c r="D468" i="1"/>
  <c r="G469" i="1"/>
  <c r="D469" i="1" l="1"/>
  <c r="B470" i="1"/>
  <c r="L470" i="1" s="1"/>
  <c r="F470" i="1"/>
  <c r="A471" i="1"/>
  <c r="E470" i="1" l="1"/>
  <c r="B471" i="1"/>
  <c r="L471" i="1" s="1"/>
  <c r="F471" i="1"/>
  <c r="G471" i="1"/>
  <c r="G470" i="1"/>
  <c r="A472" i="1"/>
  <c r="E471" i="1" l="1"/>
  <c r="D470" i="1"/>
  <c r="D471" i="1"/>
  <c r="B472" i="1"/>
  <c r="L472" i="1" s="1"/>
  <c r="F472" i="1"/>
  <c r="G472" i="1"/>
  <c r="A473" i="1"/>
  <c r="E472" i="1" l="1"/>
  <c r="D472" i="1"/>
  <c r="B473" i="1"/>
  <c r="L473" i="1" s="1"/>
  <c r="F473" i="1"/>
  <c r="A474" i="1"/>
  <c r="G473" i="1"/>
  <c r="E473" i="1" l="1"/>
  <c r="D473" i="1"/>
  <c r="B474" i="1"/>
  <c r="L474" i="1" s="1"/>
  <c r="F474" i="1"/>
  <c r="G474" i="1"/>
  <c r="A475" i="1"/>
  <c r="E474" i="1" l="1"/>
  <c r="D474" i="1"/>
  <c r="B475" i="1"/>
  <c r="L475" i="1" s="1"/>
  <c r="F475" i="1"/>
  <c r="G475" i="1"/>
  <c r="A476" i="1"/>
  <c r="E475" i="1" l="1"/>
  <c r="D475" i="1"/>
  <c r="B476" i="1"/>
  <c r="L476" i="1" s="1"/>
  <c r="F476" i="1"/>
  <c r="A477" i="1"/>
  <c r="E476" i="1" l="1"/>
  <c r="B477" i="1"/>
  <c r="L477" i="1" s="1"/>
  <c r="F477" i="1"/>
  <c r="A478" i="1"/>
  <c r="G476" i="1"/>
  <c r="G477" i="1"/>
  <c r="E477" i="1" l="1"/>
  <c r="D476" i="1"/>
  <c r="D477" i="1"/>
  <c r="B478" i="1"/>
  <c r="L478" i="1" s="1"/>
  <c r="F478" i="1"/>
  <c r="G478" i="1"/>
  <c r="A479" i="1"/>
  <c r="E478" i="1" l="1"/>
  <c r="D478" i="1"/>
  <c r="B479" i="1"/>
  <c r="L479" i="1" s="1"/>
  <c r="F479" i="1"/>
  <c r="A480" i="1"/>
  <c r="E479" i="1" l="1"/>
  <c r="B480" i="1"/>
  <c r="L480" i="1" s="1"/>
  <c r="F480" i="1"/>
  <c r="G479" i="1"/>
  <c r="A481" i="1"/>
  <c r="E480" i="1" l="1"/>
  <c r="D479" i="1"/>
  <c r="G480" i="1"/>
  <c r="D480" i="1" l="1"/>
  <c r="B481" i="1"/>
  <c r="L481" i="1" s="1"/>
  <c r="F481" i="1"/>
  <c r="G481" i="1"/>
  <c r="A482" i="1"/>
  <c r="E481" i="1" l="1"/>
  <c r="D481" i="1"/>
  <c r="B482" i="1"/>
  <c r="L482" i="1" s="1"/>
  <c r="F482" i="1"/>
  <c r="G482" i="1"/>
  <c r="A483" i="1"/>
  <c r="E482" i="1" l="1"/>
  <c r="D482" i="1"/>
  <c r="B483" i="1"/>
  <c r="L483" i="1" s="1"/>
  <c r="F483" i="1"/>
  <c r="A484" i="1"/>
  <c r="E483" i="1" l="1"/>
  <c r="B484" i="1"/>
  <c r="L484" i="1" s="1"/>
  <c r="F484" i="1"/>
  <c r="A485" i="1"/>
  <c r="G483" i="1"/>
  <c r="E484" i="1" l="1"/>
  <c r="D483" i="1"/>
  <c r="G484" i="1"/>
  <c r="D484" i="1" l="1"/>
  <c r="B485" i="1"/>
  <c r="L485" i="1" s="1"/>
  <c r="F485" i="1"/>
  <c r="A486" i="1"/>
  <c r="E485" i="1" l="1"/>
  <c r="B486" i="1"/>
  <c r="L486" i="1" s="1"/>
  <c r="F486" i="1"/>
  <c r="G485" i="1"/>
  <c r="A487" i="1"/>
  <c r="E486" i="1" l="1"/>
  <c r="D485" i="1"/>
  <c r="G486" i="1"/>
  <c r="D486" i="1" l="1"/>
  <c r="B487" i="1"/>
  <c r="L487" i="1" s="1"/>
  <c r="F487" i="1"/>
  <c r="G487" i="1"/>
  <c r="A488" i="1"/>
  <c r="E487" i="1" l="1"/>
  <c r="D487" i="1"/>
  <c r="B488" i="1"/>
  <c r="L488" i="1" s="1"/>
  <c r="F488" i="1"/>
  <c r="A489" i="1"/>
  <c r="E488" i="1" l="1"/>
  <c r="B489" i="1"/>
  <c r="L489" i="1" s="1"/>
  <c r="F489" i="1"/>
  <c r="A490" i="1"/>
  <c r="G488" i="1"/>
  <c r="G489" i="1"/>
  <c r="E489" i="1" l="1"/>
  <c r="D488" i="1"/>
  <c r="D489" i="1"/>
  <c r="B490" i="1"/>
  <c r="L490" i="1" s="1"/>
  <c r="F490" i="1"/>
  <c r="A491" i="1"/>
  <c r="E490" i="1" l="1"/>
  <c r="B491" i="1"/>
  <c r="L491" i="1" s="1"/>
  <c r="F491" i="1"/>
  <c r="A492" i="1"/>
  <c r="G490" i="1"/>
  <c r="E491" i="1" l="1"/>
  <c r="D490" i="1"/>
  <c r="G491" i="1"/>
  <c r="D491" i="1" l="1"/>
  <c r="B492" i="1"/>
  <c r="L492" i="1" s="1"/>
  <c r="F492" i="1"/>
  <c r="A493" i="1"/>
  <c r="E492" i="1" l="1"/>
  <c r="B493" i="1"/>
  <c r="L493" i="1" s="1"/>
  <c r="F493" i="1"/>
  <c r="A494" i="1"/>
  <c r="G492" i="1"/>
  <c r="E493" i="1" l="1"/>
  <c r="D492" i="1"/>
  <c r="G493" i="1"/>
  <c r="D493" i="1" l="1"/>
  <c r="B494" i="1"/>
  <c r="L494" i="1" s="1"/>
  <c r="F494" i="1"/>
  <c r="A495" i="1"/>
  <c r="E494" i="1" l="1"/>
  <c r="B495" i="1"/>
  <c r="L495" i="1" s="1"/>
  <c r="F495" i="1"/>
  <c r="A496" i="1"/>
  <c r="G494" i="1"/>
  <c r="E495" i="1" l="1"/>
  <c r="D494" i="1"/>
  <c r="G495" i="1"/>
  <c r="D495" i="1" l="1"/>
  <c r="B496" i="1"/>
  <c r="L496" i="1" s="1"/>
  <c r="F496" i="1"/>
  <c r="A497" i="1"/>
  <c r="E496" i="1" l="1"/>
  <c r="B497" i="1"/>
  <c r="L497" i="1" s="1"/>
  <c r="F497" i="1"/>
  <c r="A498" i="1"/>
  <c r="G496" i="1"/>
  <c r="E497" i="1" l="1"/>
  <c r="D496" i="1"/>
  <c r="G497" i="1"/>
  <c r="D497" i="1" l="1"/>
  <c r="B498" i="1"/>
  <c r="L498" i="1" s="1"/>
  <c r="F498" i="1"/>
  <c r="A499" i="1"/>
  <c r="E498" i="1" l="1"/>
  <c r="B499" i="1"/>
  <c r="L499" i="1" s="1"/>
  <c r="F499" i="1"/>
  <c r="G498" i="1"/>
  <c r="A500" i="1"/>
  <c r="E499" i="1" l="1"/>
  <c r="D498" i="1"/>
  <c r="G499" i="1"/>
  <c r="D499" i="1" l="1"/>
  <c r="B500" i="1"/>
  <c r="L500" i="1" s="1"/>
  <c r="F500" i="1"/>
  <c r="A501" i="1"/>
  <c r="E500" i="1" l="1"/>
  <c r="B501" i="1"/>
  <c r="L501" i="1" s="1"/>
  <c r="F501" i="1"/>
  <c r="G500" i="1"/>
  <c r="A502" i="1"/>
  <c r="E501" i="1" l="1"/>
  <c r="D500" i="1"/>
  <c r="G501" i="1"/>
  <c r="D501" i="1" l="1"/>
  <c r="B502" i="1"/>
  <c r="L502" i="1" s="1"/>
  <c r="F502" i="1"/>
  <c r="G502" i="1"/>
  <c r="A503" i="1"/>
  <c r="E502" i="1" l="1"/>
  <c r="D502" i="1"/>
  <c r="B503" i="1"/>
  <c r="L503" i="1" s="1"/>
  <c r="F503" i="1"/>
  <c r="G503" i="1"/>
  <c r="A504" i="1"/>
  <c r="E503" i="1" l="1"/>
  <c r="D503" i="1"/>
  <c r="B504" i="1"/>
  <c r="L504" i="1" s="1"/>
  <c r="F504" i="1"/>
  <c r="A505" i="1"/>
  <c r="G504" i="1"/>
  <c r="E504" i="1" l="1"/>
  <c r="D504" i="1"/>
  <c r="B505" i="1"/>
  <c r="L505" i="1" s="1"/>
  <c r="F505" i="1"/>
  <c r="A506" i="1"/>
  <c r="E505" i="1" l="1"/>
  <c r="B506" i="1"/>
  <c r="L506" i="1" s="1"/>
  <c r="F506" i="1"/>
  <c r="G505" i="1"/>
  <c r="A507" i="1"/>
  <c r="G506" i="1"/>
  <c r="E506" i="1" l="1"/>
  <c r="D505" i="1"/>
  <c r="D506" i="1"/>
  <c r="B507" i="1"/>
  <c r="L507" i="1" s="1"/>
  <c r="F507" i="1"/>
  <c r="G507" i="1"/>
  <c r="A508" i="1"/>
  <c r="E507" i="1" l="1"/>
  <c r="D507" i="1"/>
  <c r="B508" i="1"/>
  <c r="L508" i="1" s="1"/>
  <c r="F508" i="1"/>
  <c r="G508" i="1"/>
  <c r="A509" i="1"/>
  <c r="E508" i="1" l="1"/>
  <c r="D508" i="1"/>
  <c r="B509" i="1"/>
  <c r="L509" i="1" s="1"/>
  <c r="F509" i="1"/>
  <c r="A510" i="1"/>
  <c r="E509" i="1" l="1"/>
  <c r="B510" i="1"/>
  <c r="L510" i="1" s="1"/>
  <c r="F510" i="1"/>
  <c r="G509" i="1"/>
  <c r="G510" i="1"/>
  <c r="A511" i="1"/>
  <c r="E510" i="1" l="1"/>
  <c r="D509" i="1"/>
  <c r="D510" i="1"/>
  <c r="B511" i="1"/>
  <c r="L511" i="1" s="1"/>
  <c r="F511" i="1"/>
  <c r="G511" i="1"/>
  <c r="A512" i="1"/>
  <c r="E511" i="1" l="1"/>
  <c r="D511" i="1"/>
  <c r="B512" i="1"/>
  <c r="L512" i="1" s="1"/>
  <c r="F512" i="1"/>
  <c r="A513" i="1"/>
  <c r="E512" i="1" l="1"/>
  <c r="B513" i="1"/>
  <c r="L513" i="1" s="1"/>
  <c r="F513" i="1"/>
  <c r="A514" i="1"/>
  <c r="G512" i="1"/>
  <c r="E513" i="1" l="1"/>
  <c r="D512" i="1"/>
  <c r="G513" i="1"/>
  <c r="D513" i="1" l="1"/>
  <c r="B514" i="1"/>
  <c r="L514" i="1" s="1"/>
  <c r="F514" i="1"/>
  <c r="A515" i="1"/>
  <c r="E514" i="1" l="1"/>
  <c r="B515" i="1"/>
  <c r="L515" i="1" s="1"/>
  <c r="F515" i="1"/>
  <c r="A516" i="1"/>
  <c r="G515" i="1"/>
  <c r="G514" i="1"/>
  <c r="E515" i="1" l="1"/>
  <c r="D514" i="1"/>
  <c r="D515" i="1"/>
  <c r="B516" i="1"/>
  <c r="L516" i="1" s="1"/>
  <c r="F516" i="1"/>
  <c r="G516" i="1"/>
  <c r="A517" i="1"/>
  <c r="E516" i="1" l="1"/>
  <c r="D516" i="1"/>
  <c r="B517" i="1"/>
  <c r="L517" i="1" s="1"/>
  <c r="F517" i="1"/>
  <c r="A518" i="1"/>
  <c r="E517" i="1" l="1"/>
  <c r="B518" i="1"/>
  <c r="L518" i="1" s="1"/>
  <c r="F518" i="1"/>
  <c r="G517" i="1"/>
  <c r="G518" i="1"/>
  <c r="A519" i="1"/>
  <c r="E518" i="1" l="1"/>
  <c r="D517" i="1"/>
  <c r="D518" i="1"/>
  <c r="B519" i="1"/>
  <c r="L519" i="1" s="1"/>
  <c r="F519" i="1"/>
  <c r="A520" i="1"/>
  <c r="E519" i="1" l="1"/>
  <c r="B520" i="1"/>
  <c r="L520" i="1" s="1"/>
  <c r="F520" i="1"/>
  <c r="G519" i="1"/>
  <c r="A521" i="1"/>
  <c r="E520" i="1" l="1"/>
  <c r="D519" i="1"/>
  <c r="G520" i="1"/>
  <c r="D520" i="1" l="1"/>
  <c r="B521" i="1"/>
  <c r="L521" i="1" s="1"/>
  <c r="F521" i="1"/>
  <c r="A522" i="1"/>
  <c r="E521" i="1" l="1"/>
  <c r="B522" i="1"/>
  <c r="L522" i="1" s="1"/>
  <c r="F522" i="1"/>
  <c r="G521" i="1"/>
  <c r="A523" i="1"/>
  <c r="E522" i="1" l="1"/>
  <c r="D521" i="1"/>
  <c r="G522" i="1"/>
  <c r="D522" i="1" l="1"/>
  <c r="B523" i="1"/>
  <c r="L523" i="1" s="1"/>
  <c r="F523" i="1"/>
  <c r="A524" i="1"/>
  <c r="E523" i="1" l="1"/>
  <c r="B524" i="1"/>
  <c r="L524" i="1" s="1"/>
  <c r="F524" i="1"/>
  <c r="A525" i="1"/>
  <c r="G523" i="1"/>
  <c r="E524" i="1" l="1"/>
  <c r="D523" i="1"/>
  <c r="G524" i="1"/>
  <c r="D524" i="1" l="1"/>
  <c r="B525" i="1"/>
  <c r="L525" i="1" s="1"/>
  <c r="F525" i="1"/>
  <c r="A526" i="1"/>
  <c r="E525" i="1" l="1"/>
  <c r="B526" i="1"/>
  <c r="L526" i="1" s="1"/>
  <c r="F526" i="1"/>
  <c r="G525" i="1"/>
  <c r="A527" i="1"/>
  <c r="E526" i="1" l="1"/>
  <c r="D525" i="1"/>
  <c r="G526" i="1"/>
  <c r="D526" i="1" l="1"/>
  <c r="B527" i="1"/>
  <c r="L527" i="1" s="1"/>
  <c r="F527" i="1"/>
  <c r="A528" i="1"/>
  <c r="E527" i="1" l="1"/>
  <c r="B528" i="1"/>
  <c r="L528" i="1" s="1"/>
  <c r="F528" i="1"/>
  <c r="G527" i="1"/>
  <c r="A529" i="1"/>
  <c r="E528" i="1" l="1"/>
  <c r="D527" i="1"/>
  <c r="G528" i="1"/>
  <c r="D528" i="1" l="1"/>
  <c r="B529" i="1"/>
  <c r="L529" i="1" s="1"/>
  <c r="F529" i="1"/>
  <c r="G529" i="1"/>
  <c r="A530" i="1"/>
  <c r="E529" i="1" l="1"/>
  <c r="D529" i="1"/>
  <c r="B530" i="1"/>
  <c r="L530" i="1" s="1"/>
  <c r="F530" i="1"/>
  <c r="G530" i="1"/>
  <c r="A531" i="1"/>
  <c r="E530" i="1" l="1"/>
  <c r="D530" i="1"/>
  <c r="B531" i="1"/>
  <c r="L531" i="1" s="1"/>
  <c r="F531" i="1"/>
  <c r="A532" i="1"/>
  <c r="E531" i="1" l="1"/>
  <c r="B532" i="1"/>
  <c r="L532" i="1" s="1"/>
  <c r="F532" i="1"/>
  <c r="A533" i="1"/>
  <c r="G531" i="1"/>
  <c r="E532" i="1" l="1"/>
  <c r="D531" i="1"/>
  <c r="G532" i="1"/>
  <c r="D532" i="1" l="1"/>
  <c r="B533" i="1"/>
  <c r="L533" i="1" s="1"/>
  <c r="F533" i="1"/>
  <c r="A534" i="1"/>
  <c r="E533" i="1" l="1"/>
  <c r="B534" i="1"/>
  <c r="L534" i="1" s="1"/>
  <c r="F534" i="1"/>
  <c r="A535" i="1"/>
  <c r="G533" i="1"/>
  <c r="E534" i="1" l="1"/>
  <c r="D533" i="1"/>
  <c r="G534" i="1"/>
  <c r="D534" i="1" l="1"/>
  <c r="B535" i="1"/>
  <c r="L535" i="1" s="1"/>
  <c r="F535" i="1"/>
  <c r="A536" i="1"/>
  <c r="E535" i="1" l="1"/>
  <c r="B536" i="1"/>
  <c r="L536" i="1" s="1"/>
  <c r="F536" i="1"/>
  <c r="G535" i="1"/>
  <c r="A537" i="1"/>
  <c r="G536" i="1"/>
  <c r="E536" i="1" l="1"/>
  <c r="D535" i="1"/>
  <c r="D536" i="1"/>
  <c r="B537" i="1"/>
  <c r="L537" i="1" s="1"/>
  <c r="F537" i="1"/>
  <c r="G537" i="1"/>
  <c r="A538" i="1"/>
  <c r="E537" i="1" l="1"/>
  <c r="D537" i="1"/>
  <c r="B538" i="1"/>
  <c r="L538" i="1" s="1"/>
  <c r="F538" i="1"/>
  <c r="A539" i="1"/>
  <c r="E538" i="1" l="1"/>
  <c r="B539" i="1"/>
  <c r="L539" i="1" s="1"/>
  <c r="F539" i="1"/>
  <c r="A540" i="1"/>
  <c r="G538" i="1"/>
  <c r="G539" i="1"/>
  <c r="E539" i="1" l="1"/>
  <c r="D538" i="1"/>
  <c r="D539" i="1"/>
  <c r="B540" i="1"/>
  <c r="L540" i="1" s="1"/>
  <c r="F540" i="1"/>
  <c r="A541" i="1"/>
  <c r="E540" i="1" l="1"/>
  <c r="B541" i="1"/>
  <c r="L541" i="1" s="1"/>
  <c r="F541" i="1"/>
  <c r="A542" i="1"/>
  <c r="G540" i="1"/>
  <c r="E541" i="1" l="1"/>
  <c r="D540" i="1"/>
  <c r="G541" i="1"/>
  <c r="D541" i="1" l="1"/>
  <c r="B542" i="1"/>
  <c r="L542" i="1" s="1"/>
  <c r="F542" i="1"/>
  <c r="G542" i="1"/>
  <c r="A543" i="1"/>
  <c r="E542" i="1" l="1"/>
  <c r="D542" i="1"/>
  <c r="B543" i="1"/>
  <c r="L543" i="1" s="1"/>
  <c r="F543" i="1"/>
  <c r="A544" i="1"/>
  <c r="E543" i="1" l="1"/>
  <c r="B544" i="1"/>
  <c r="L544" i="1" s="1"/>
  <c r="F544" i="1"/>
  <c r="G543" i="1"/>
  <c r="A545" i="1"/>
  <c r="E544" i="1" l="1"/>
  <c r="D543" i="1"/>
  <c r="G544" i="1"/>
  <c r="D544" i="1" l="1"/>
  <c r="B545" i="1"/>
  <c r="L545" i="1" s="1"/>
  <c r="F545" i="1"/>
  <c r="G545" i="1"/>
  <c r="A546" i="1"/>
  <c r="E545" i="1" l="1"/>
  <c r="D545" i="1"/>
  <c r="B546" i="1"/>
  <c r="L546" i="1" s="1"/>
  <c r="F546" i="1"/>
  <c r="A547" i="1"/>
  <c r="E546" i="1" l="1"/>
  <c r="B547" i="1"/>
  <c r="L547" i="1" s="1"/>
  <c r="F547" i="1"/>
  <c r="A548" i="1"/>
  <c r="G546" i="1"/>
  <c r="E547" i="1" l="1"/>
  <c r="D546" i="1"/>
  <c r="G547" i="1"/>
  <c r="D547" i="1" l="1"/>
  <c r="B548" i="1"/>
  <c r="L548" i="1" s="1"/>
  <c r="F548" i="1"/>
  <c r="G548" i="1"/>
  <c r="A549" i="1"/>
  <c r="E548" i="1" l="1"/>
  <c r="D548" i="1"/>
  <c r="B549" i="1"/>
  <c r="L549" i="1" s="1"/>
  <c r="F549" i="1"/>
  <c r="G549" i="1"/>
  <c r="A550" i="1"/>
  <c r="E549" i="1" l="1"/>
  <c r="D549" i="1"/>
  <c r="B550" i="1"/>
  <c r="L550" i="1" s="1"/>
  <c r="F550" i="1"/>
  <c r="G550" i="1"/>
  <c r="A551" i="1"/>
  <c r="E550" i="1" l="1"/>
  <c r="D550" i="1"/>
  <c r="B551" i="1"/>
  <c r="L551" i="1" s="1"/>
  <c r="F551" i="1"/>
  <c r="A552" i="1"/>
  <c r="G551" i="1"/>
  <c r="E551" i="1" l="1"/>
  <c r="D551" i="1"/>
  <c r="B552" i="1"/>
  <c r="L552" i="1" s="1"/>
  <c r="F552" i="1"/>
  <c r="A553" i="1"/>
  <c r="E552" i="1" l="1"/>
  <c r="B553" i="1"/>
  <c r="L553" i="1" s="1"/>
  <c r="F553" i="1"/>
  <c r="A554" i="1"/>
  <c r="G552" i="1"/>
  <c r="E553" i="1" l="1"/>
  <c r="D552" i="1"/>
  <c r="G553" i="1"/>
  <c r="D553" i="1" l="1"/>
  <c r="B554" i="1"/>
  <c r="L554" i="1" s="1"/>
  <c r="F554" i="1"/>
  <c r="A555" i="1"/>
  <c r="E554" i="1" l="1"/>
  <c r="B555" i="1"/>
  <c r="L555" i="1" s="1"/>
  <c r="F555" i="1"/>
  <c r="A556" i="1"/>
  <c r="G554" i="1"/>
  <c r="E555" i="1" l="1"/>
  <c r="D554" i="1"/>
  <c r="G555" i="1"/>
  <c r="D555" i="1" l="1"/>
  <c r="B556" i="1"/>
  <c r="L556" i="1" s="1"/>
  <c r="F556" i="1"/>
  <c r="A557" i="1"/>
  <c r="E556" i="1" l="1"/>
  <c r="B557" i="1"/>
  <c r="L557" i="1" s="1"/>
  <c r="F557" i="1"/>
  <c r="G557" i="1"/>
  <c r="A558" i="1"/>
  <c r="G556" i="1"/>
  <c r="E557" i="1" l="1"/>
  <c r="D556" i="1"/>
  <c r="D557" i="1"/>
  <c r="B558" i="1"/>
  <c r="L558" i="1" s="1"/>
  <c r="F558" i="1"/>
  <c r="A559" i="1"/>
  <c r="E558" i="1" l="1"/>
  <c r="B559" i="1"/>
  <c r="L559" i="1" s="1"/>
  <c r="F559" i="1"/>
  <c r="A560" i="1"/>
  <c r="G558" i="1"/>
  <c r="G559" i="1"/>
  <c r="E559" i="1" l="1"/>
  <c r="D558" i="1"/>
  <c r="D559" i="1"/>
  <c r="B560" i="1"/>
  <c r="L560" i="1" s="1"/>
  <c r="F560" i="1"/>
  <c r="A561" i="1"/>
  <c r="E560" i="1" l="1"/>
  <c r="B561" i="1"/>
  <c r="L561" i="1" s="1"/>
  <c r="F561" i="1"/>
  <c r="G561" i="1"/>
  <c r="A562" i="1"/>
  <c r="G560" i="1"/>
  <c r="E561" i="1" l="1"/>
  <c r="D560" i="1"/>
  <c r="D561" i="1"/>
  <c r="B562" i="1"/>
  <c r="L562" i="1" s="1"/>
  <c r="F562" i="1"/>
  <c r="A563" i="1"/>
  <c r="E562" i="1" l="1"/>
  <c r="B563" i="1"/>
  <c r="L563" i="1" s="1"/>
  <c r="F563" i="1"/>
  <c r="G563" i="1"/>
  <c r="A564" i="1"/>
  <c r="G562" i="1"/>
  <c r="E563" i="1" l="1"/>
  <c r="D562" i="1"/>
  <c r="D563" i="1"/>
  <c r="B564" i="1"/>
  <c r="L564" i="1" s="1"/>
  <c r="F564" i="1"/>
  <c r="A565" i="1"/>
  <c r="E564" i="1" l="1"/>
  <c r="B565" i="1"/>
  <c r="L565" i="1" s="1"/>
  <c r="F565" i="1"/>
  <c r="G564" i="1"/>
  <c r="A566" i="1"/>
  <c r="E565" i="1" l="1"/>
  <c r="D564" i="1"/>
  <c r="G565" i="1"/>
  <c r="D565" i="1" l="1"/>
  <c r="B566" i="1"/>
  <c r="L566" i="1" s="1"/>
  <c r="F566" i="1"/>
  <c r="A567" i="1"/>
  <c r="E566" i="1" l="1"/>
  <c r="B567" i="1"/>
  <c r="L567" i="1" s="1"/>
  <c r="F567" i="1"/>
  <c r="A568" i="1"/>
  <c r="G566" i="1"/>
  <c r="E567" i="1" l="1"/>
  <c r="D566" i="1"/>
  <c r="G567" i="1"/>
  <c r="D567" i="1" l="1"/>
  <c r="B568" i="1"/>
  <c r="L568" i="1" s="1"/>
  <c r="F568" i="1"/>
  <c r="A569" i="1"/>
  <c r="E568" i="1" l="1"/>
  <c r="B569" i="1"/>
  <c r="L569" i="1" s="1"/>
  <c r="F569" i="1"/>
  <c r="G568" i="1"/>
  <c r="A570" i="1"/>
  <c r="E569" i="1" l="1"/>
  <c r="D568" i="1"/>
  <c r="G569" i="1"/>
  <c r="D569" i="1" l="1"/>
  <c r="B570" i="1"/>
  <c r="L570" i="1" s="1"/>
  <c r="F570" i="1"/>
  <c r="G570" i="1"/>
  <c r="A571" i="1"/>
  <c r="E570" i="1" l="1"/>
  <c r="D570" i="1"/>
  <c r="B571" i="1"/>
  <c r="L571" i="1" s="1"/>
  <c r="F571" i="1"/>
  <c r="A572" i="1"/>
  <c r="G571" i="1"/>
  <c r="E571" i="1" l="1"/>
  <c r="D571" i="1"/>
  <c r="B572" i="1"/>
  <c r="L572" i="1" s="1"/>
  <c r="F572" i="1"/>
  <c r="G572" i="1"/>
  <c r="A573" i="1"/>
  <c r="E572" i="1" l="1"/>
  <c r="D572" i="1"/>
  <c r="B573" i="1"/>
  <c r="L573" i="1" s="1"/>
  <c r="F573" i="1"/>
  <c r="G573" i="1"/>
  <c r="A574" i="1"/>
  <c r="E573" i="1" l="1"/>
  <c r="D573" i="1"/>
  <c r="B574" i="1"/>
  <c r="L574" i="1" s="1"/>
  <c r="F574" i="1"/>
  <c r="A575" i="1"/>
  <c r="G574" i="1"/>
  <c r="E574" i="1" l="1"/>
  <c r="D574" i="1"/>
  <c r="B575" i="1"/>
  <c r="L575" i="1" s="1"/>
  <c r="F575" i="1"/>
  <c r="A576" i="1"/>
  <c r="E575" i="1" l="1"/>
  <c r="B576" i="1"/>
  <c r="L576" i="1" s="1"/>
  <c r="F576" i="1"/>
  <c r="G576" i="1"/>
  <c r="G575" i="1"/>
  <c r="A577" i="1"/>
  <c r="E576" i="1" l="1"/>
  <c r="D575" i="1"/>
  <c r="D576" i="1"/>
  <c r="B577" i="1"/>
  <c r="L577" i="1" s="1"/>
  <c r="F577" i="1"/>
  <c r="G577" i="1"/>
  <c r="A578" i="1"/>
  <c r="E577" i="1" l="1"/>
  <c r="D577" i="1"/>
  <c r="B578" i="1"/>
  <c r="L578" i="1" s="1"/>
  <c r="F578" i="1"/>
  <c r="G578" i="1"/>
  <c r="A579" i="1"/>
  <c r="E578" i="1" l="1"/>
  <c r="D578" i="1"/>
  <c r="B579" i="1"/>
  <c r="L579" i="1" s="1"/>
  <c r="F579" i="1"/>
  <c r="G579" i="1"/>
  <c r="A580" i="1"/>
  <c r="E579" i="1" l="1"/>
  <c r="D579" i="1"/>
  <c r="B580" i="1"/>
  <c r="L580" i="1" s="1"/>
  <c r="F580" i="1"/>
  <c r="A581" i="1"/>
  <c r="G580" i="1"/>
  <c r="E580" i="1" l="1"/>
  <c r="D580" i="1"/>
  <c r="B581" i="1"/>
  <c r="L581" i="1" s="1"/>
  <c r="F581" i="1"/>
  <c r="G581" i="1"/>
  <c r="A582" i="1"/>
  <c r="E581" i="1" l="1"/>
  <c r="D581" i="1"/>
  <c r="B582" i="1"/>
  <c r="L582" i="1" s="1"/>
  <c r="F582" i="1"/>
  <c r="A583" i="1"/>
  <c r="E582" i="1" l="1"/>
  <c r="B583" i="1"/>
  <c r="L583" i="1" s="1"/>
  <c r="F583" i="1"/>
  <c r="A584" i="1"/>
  <c r="G582" i="1"/>
  <c r="G583" i="1"/>
  <c r="E583" i="1" l="1"/>
  <c r="D582" i="1"/>
  <c r="D583" i="1"/>
  <c r="B584" i="1"/>
  <c r="L584" i="1" s="1"/>
  <c r="F584" i="1"/>
  <c r="G584" i="1"/>
  <c r="A585" i="1"/>
  <c r="E584" i="1" l="1"/>
  <c r="D584" i="1"/>
  <c r="B585" i="1"/>
  <c r="L585" i="1" s="1"/>
  <c r="F585" i="1"/>
  <c r="A586" i="1"/>
  <c r="E585" i="1" l="1"/>
  <c r="B586" i="1"/>
  <c r="L586" i="1" s="1"/>
  <c r="F586" i="1"/>
  <c r="G585" i="1"/>
  <c r="A587" i="1"/>
  <c r="E586" i="1" l="1"/>
  <c r="D585" i="1"/>
  <c r="G586" i="1"/>
  <c r="D586" i="1" l="1"/>
  <c r="B587" i="1"/>
  <c r="L587" i="1" s="1"/>
  <c r="F587" i="1"/>
  <c r="A588" i="1"/>
  <c r="E587" i="1" l="1"/>
  <c r="B588" i="1"/>
  <c r="L588" i="1" s="1"/>
  <c r="F588" i="1"/>
  <c r="G588" i="1"/>
  <c r="G587" i="1"/>
  <c r="A589" i="1"/>
  <c r="E588" i="1" l="1"/>
  <c r="D587" i="1"/>
  <c r="D588" i="1"/>
  <c r="B589" i="1"/>
  <c r="L589" i="1" s="1"/>
  <c r="F589" i="1"/>
  <c r="G589" i="1"/>
  <c r="A590" i="1"/>
  <c r="E589" i="1" l="1"/>
  <c r="D589" i="1"/>
  <c r="B590" i="1"/>
  <c r="L590" i="1" s="1"/>
  <c r="F590" i="1"/>
  <c r="A591" i="1"/>
  <c r="E590" i="1" l="1"/>
  <c r="B591" i="1"/>
  <c r="L591" i="1" s="1"/>
  <c r="F591" i="1"/>
  <c r="A592" i="1"/>
  <c r="G590" i="1"/>
  <c r="E591" i="1" l="1"/>
  <c r="D590" i="1"/>
  <c r="G591" i="1"/>
  <c r="D591" i="1" l="1"/>
  <c r="B592" i="1"/>
  <c r="L592" i="1" s="1"/>
  <c r="F592" i="1"/>
  <c r="A593" i="1"/>
  <c r="E592" i="1" l="1"/>
  <c r="B593" i="1"/>
  <c r="L593" i="1" s="1"/>
  <c r="F593" i="1"/>
  <c r="A594" i="1"/>
  <c r="G592" i="1"/>
  <c r="E593" i="1" l="1"/>
  <c r="D592" i="1"/>
  <c r="G593" i="1"/>
  <c r="D593" i="1" l="1"/>
  <c r="B594" i="1"/>
  <c r="L594" i="1" s="1"/>
  <c r="F594" i="1"/>
  <c r="A595" i="1"/>
  <c r="E594" i="1" l="1"/>
  <c r="B595" i="1"/>
  <c r="L595" i="1" s="1"/>
  <c r="F595" i="1"/>
  <c r="A596" i="1"/>
  <c r="G594" i="1"/>
  <c r="E595" i="1" l="1"/>
  <c r="D594" i="1"/>
  <c r="G595" i="1"/>
  <c r="D595" i="1" l="1"/>
  <c r="B596" i="1"/>
  <c r="L596" i="1" s="1"/>
  <c r="F596" i="1"/>
  <c r="A597" i="1"/>
  <c r="E596" i="1" l="1"/>
  <c r="B597" i="1"/>
  <c r="L597" i="1" s="1"/>
  <c r="F597" i="1"/>
  <c r="G596" i="1"/>
  <c r="A598" i="1"/>
  <c r="E597" i="1" l="1"/>
  <c r="D596" i="1"/>
  <c r="G597" i="1"/>
  <c r="D597" i="1" l="1"/>
  <c r="B598" i="1"/>
  <c r="L598" i="1" s="1"/>
  <c r="F598" i="1"/>
  <c r="A599" i="1"/>
  <c r="E598" i="1" l="1"/>
  <c r="B599" i="1"/>
  <c r="L599" i="1" s="1"/>
  <c r="F599" i="1"/>
  <c r="A600" i="1"/>
  <c r="G598" i="1"/>
  <c r="E599" i="1" l="1"/>
  <c r="D598" i="1"/>
  <c r="G599" i="1"/>
  <c r="D599" i="1" l="1"/>
  <c r="B600" i="1"/>
  <c r="L600" i="1" s="1"/>
  <c r="F600" i="1"/>
  <c r="A601" i="1"/>
  <c r="E600" i="1" l="1"/>
  <c r="B601" i="1"/>
  <c r="L601" i="1" s="1"/>
  <c r="F601" i="1"/>
  <c r="A602" i="1"/>
  <c r="G600" i="1"/>
  <c r="E601" i="1" l="1"/>
  <c r="D600" i="1"/>
  <c r="G601" i="1"/>
  <c r="D601" i="1" l="1"/>
  <c r="B602" i="1"/>
  <c r="L602" i="1" s="1"/>
  <c r="F602" i="1"/>
  <c r="A603" i="1"/>
  <c r="E602" i="1" l="1"/>
  <c r="B603" i="1"/>
  <c r="L603" i="1" s="1"/>
  <c r="F603" i="1"/>
  <c r="G602" i="1"/>
  <c r="A604" i="1"/>
  <c r="E603" i="1" l="1"/>
  <c r="D602" i="1"/>
  <c r="G603" i="1"/>
  <c r="D603" i="1" l="1"/>
  <c r="B604" i="1"/>
  <c r="L604" i="1" s="1"/>
  <c r="F604" i="1"/>
  <c r="A605" i="1"/>
  <c r="E604" i="1" l="1"/>
  <c r="B605" i="1"/>
  <c r="L605" i="1" s="1"/>
  <c r="F605" i="1"/>
  <c r="A606" i="1"/>
  <c r="G604" i="1"/>
  <c r="E605" i="1" l="1"/>
  <c r="D604" i="1"/>
  <c r="G605" i="1"/>
  <c r="D605" i="1" l="1"/>
  <c r="B606" i="1"/>
  <c r="L606" i="1" s="1"/>
  <c r="F606" i="1"/>
  <c r="A607" i="1"/>
  <c r="E606" i="1" l="1"/>
  <c r="B607" i="1"/>
  <c r="L607" i="1" s="1"/>
  <c r="F607" i="1"/>
  <c r="G606" i="1"/>
  <c r="A608" i="1"/>
  <c r="E607" i="1" l="1"/>
  <c r="D606" i="1"/>
  <c r="G607" i="1"/>
  <c r="D607" i="1" l="1"/>
  <c r="B608" i="1"/>
  <c r="L608" i="1" s="1"/>
  <c r="F608" i="1"/>
  <c r="A609" i="1"/>
  <c r="E608" i="1" l="1"/>
  <c r="B609" i="1"/>
  <c r="L609" i="1" s="1"/>
  <c r="F609" i="1"/>
  <c r="G608" i="1"/>
  <c r="A610" i="1"/>
  <c r="E609" i="1" l="1"/>
  <c r="D608" i="1"/>
  <c r="G609" i="1"/>
  <c r="D609" i="1" l="1"/>
  <c r="B610" i="1"/>
  <c r="L610" i="1" s="1"/>
  <c r="F610" i="1"/>
  <c r="A611" i="1"/>
  <c r="E610" i="1" l="1"/>
  <c r="B611" i="1"/>
  <c r="L611" i="1" s="1"/>
  <c r="F611" i="1"/>
  <c r="A612" i="1"/>
  <c r="G610" i="1"/>
  <c r="E611" i="1" l="1"/>
  <c r="D610" i="1"/>
  <c r="G611" i="1"/>
  <c r="D611" i="1" l="1"/>
  <c r="B612" i="1"/>
  <c r="L612" i="1" s="1"/>
  <c r="F612" i="1"/>
  <c r="A613" i="1"/>
  <c r="E612" i="1" l="1"/>
  <c r="B613" i="1"/>
  <c r="L613" i="1" s="1"/>
  <c r="F613" i="1"/>
  <c r="A614" i="1"/>
  <c r="G612" i="1"/>
  <c r="E613" i="1" l="1"/>
  <c r="D612" i="1"/>
  <c r="G613" i="1"/>
  <c r="D613" i="1" l="1"/>
  <c r="B614" i="1"/>
  <c r="L614" i="1" s="1"/>
  <c r="F614" i="1"/>
  <c r="A615" i="1"/>
  <c r="E614" i="1" l="1"/>
  <c r="B615" i="1"/>
  <c r="L615" i="1" s="1"/>
  <c r="F615" i="1"/>
  <c r="A616" i="1"/>
  <c r="G614" i="1"/>
  <c r="E615" i="1" l="1"/>
  <c r="D614" i="1"/>
  <c r="G615" i="1"/>
  <c r="D615" i="1" l="1"/>
  <c r="B616" i="1"/>
  <c r="L616" i="1" s="1"/>
  <c r="F616" i="1"/>
  <c r="A617" i="1"/>
  <c r="E616" i="1" l="1"/>
  <c r="B617" i="1"/>
  <c r="L617" i="1" s="1"/>
  <c r="F617" i="1"/>
  <c r="G616" i="1"/>
  <c r="A618" i="1"/>
  <c r="E617" i="1" l="1"/>
  <c r="D616" i="1"/>
  <c r="G617" i="1"/>
  <c r="D617" i="1" l="1"/>
  <c r="B618" i="1"/>
  <c r="L618" i="1" s="1"/>
  <c r="F618" i="1"/>
  <c r="A619" i="1"/>
  <c r="E618" i="1" l="1"/>
  <c r="B619" i="1"/>
  <c r="L619" i="1" s="1"/>
  <c r="F619" i="1"/>
  <c r="G618" i="1"/>
  <c r="A620" i="1"/>
  <c r="E619" i="1" l="1"/>
  <c r="D618" i="1"/>
  <c r="G619" i="1"/>
  <c r="D619" i="1" l="1"/>
  <c r="B620" i="1"/>
  <c r="L620" i="1" s="1"/>
  <c r="F620" i="1"/>
  <c r="A621" i="1"/>
  <c r="E620" i="1" l="1"/>
  <c r="B621" i="1"/>
  <c r="L621" i="1" s="1"/>
  <c r="F621" i="1"/>
  <c r="G620" i="1"/>
  <c r="A622" i="1"/>
  <c r="E621" i="1" l="1"/>
  <c r="D620" i="1"/>
  <c r="G621" i="1"/>
  <c r="D621" i="1" l="1"/>
  <c r="B622" i="1"/>
  <c r="L622" i="1" s="1"/>
  <c r="F622" i="1"/>
  <c r="A623" i="1"/>
  <c r="E622" i="1" l="1"/>
  <c r="B623" i="1"/>
  <c r="L623" i="1" s="1"/>
  <c r="F623" i="1"/>
  <c r="A624" i="1"/>
  <c r="G622" i="1"/>
  <c r="E623" i="1" l="1"/>
  <c r="D622" i="1"/>
  <c r="G623" i="1"/>
  <c r="D623" i="1" l="1"/>
  <c r="B624" i="1"/>
  <c r="L624" i="1" s="1"/>
  <c r="F624" i="1"/>
  <c r="A625" i="1"/>
  <c r="E624" i="1" l="1"/>
  <c r="B625" i="1"/>
  <c r="L625" i="1" s="1"/>
  <c r="F625" i="1"/>
  <c r="G624" i="1"/>
  <c r="A626" i="1"/>
  <c r="E625" i="1" l="1"/>
  <c r="D624" i="1"/>
  <c r="G625" i="1"/>
  <c r="D625" i="1" l="1"/>
  <c r="B626" i="1"/>
  <c r="L626" i="1" s="1"/>
  <c r="F626" i="1"/>
  <c r="A627" i="1"/>
  <c r="E626" i="1" l="1"/>
  <c r="B627" i="1"/>
  <c r="L627" i="1" s="1"/>
  <c r="F627" i="1"/>
  <c r="A628" i="1"/>
  <c r="G626" i="1"/>
  <c r="E627" i="1" l="1"/>
  <c r="D626" i="1"/>
  <c r="G627" i="1"/>
  <c r="D627" i="1" l="1"/>
  <c r="B628" i="1"/>
  <c r="L628" i="1" s="1"/>
  <c r="F628" i="1"/>
  <c r="A629" i="1"/>
  <c r="E628" i="1" l="1"/>
  <c r="B629" i="1"/>
  <c r="L629" i="1" s="1"/>
  <c r="F629" i="1"/>
  <c r="A630" i="1"/>
  <c r="G628" i="1"/>
  <c r="E629" i="1" l="1"/>
  <c r="D628" i="1"/>
  <c r="G629" i="1"/>
  <c r="D629" i="1" l="1"/>
  <c r="B630" i="1"/>
  <c r="L630" i="1" s="1"/>
  <c r="F630" i="1"/>
  <c r="A631" i="1"/>
  <c r="E630" i="1" l="1"/>
  <c r="B631" i="1"/>
  <c r="L631" i="1" s="1"/>
  <c r="F631" i="1"/>
  <c r="A632" i="1"/>
  <c r="G630" i="1"/>
  <c r="E631" i="1" l="1"/>
  <c r="D630" i="1"/>
  <c r="G631" i="1"/>
  <c r="D631" i="1" l="1"/>
  <c r="B632" i="1"/>
  <c r="L632" i="1" s="1"/>
  <c r="F632" i="1"/>
  <c r="A633" i="1"/>
  <c r="E632" i="1" l="1"/>
  <c r="B633" i="1"/>
  <c r="L633" i="1" s="1"/>
  <c r="F633" i="1"/>
  <c r="A634" i="1"/>
  <c r="G632" i="1"/>
  <c r="E633" i="1" l="1"/>
  <c r="D632" i="1"/>
  <c r="G633" i="1"/>
  <c r="D633" i="1" l="1"/>
  <c r="B634" i="1"/>
  <c r="L634" i="1" s="1"/>
  <c r="F634" i="1"/>
  <c r="A635" i="1"/>
  <c r="E634" i="1" l="1"/>
  <c r="B635" i="1"/>
  <c r="L635" i="1" s="1"/>
  <c r="F635" i="1"/>
  <c r="G634" i="1"/>
  <c r="A636" i="1"/>
  <c r="E635" i="1" l="1"/>
  <c r="D634" i="1"/>
  <c r="G635" i="1"/>
  <c r="D635" i="1" l="1"/>
  <c r="B636" i="1"/>
  <c r="L636" i="1" s="1"/>
  <c r="F636" i="1"/>
  <c r="A637" i="1"/>
  <c r="E636" i="1" l="1"/>
  <c r="B637" i="1"/>
  <c r="L637" i="1" s="1"/>
  <c r="F637" i="1"/>
  <c r="G636" i="1"/>
  <c r="A638" i="1"/>
  <c r="E637" i="1" l="1"/>
  <c r="D636" i="1"/>
  <c r="G637" i="1"/>
  <c r="D637" i="1" l="1"/>
  <c r="B638" i="1"/>
  <c r="L638" i="1" s="1"/>
  <c r="F638" i="1"/>
  <c r="A639" i="1"/>
  <c r="E638" i="1" l="1"/>
  <c r="B639" i="1"/>
  <c r="L639" i="1" s="1"/>
  <c r="F639" i="1"/>
  <c r="G638" i="1"/>
  <c r="A640" i="1"/>
  <c r="E639" i="1" l="1"/>
  <c r="D638" i="1"/>
  <c r="G639" i="1"/>
  <c r="D639" i="1" l="1"/>
  <c r="B640" i="1"/>
  <c r="L640" i="1" s="1"/>
  <c r="F640" i="1"/>
  <c r="A641" i="1"/>
  <c r="E640" i="1" l="1"/>
  <c r="B641" i="1"/>
  <c r="L641" i="1" s="1"/>
  <c r="F641" i="1"/>
  <c r="G640" i="1"/>
  <c r="A642" i="1"/>
  <c r="E641" i="1" l="1"/>
  <c r="D640" i="1"/>
  <c r="G641" i="1"/>
  <c r="D641" i="1" l="1"/>
  <c r="B642" i="1"/>
  <c r="L642" i="1" s="1"/>
  <c r="F642" i="1"/>
  <c r="A643" i="1"/>
  <c r="E642" i="1" l="1"/>
  <c r="B643" i="1"/>
  <c r="L643" i="1" s="1"/>
  <c r="F643" i="1"/>
  <c r="G642" i="1"/>
  <c r="A644" i="1"/>
  <c r="E643" i="1" l="1"/>
  <c r="D642" i="1"/>
  <c r="G643" i="1"/>
  <c r="D643" i="1" l="1"/>
  <c r="B644" i="1"/>
  <c r="L644" i="1" s="1"/>
  <c r="F644" i="1"/>
  <c r="A645" i="1"/>
  <c r="E644" i="1" l="1"/>
  <c r="B645" i="1"/>
  <c r="L645" i="1" s="1"/>
  <c r="F645" i="1"/>
  <c r="G644" i="1"/>
  <c r="A646" i="1"/>
  <c r="E645" i="1" l="1"/>
  <c r="D644" i="1"/>
  <c r="G645" i="1"/>
  <c r="D645" i="1" l="1"/>
  <c r="B646" i="1"/>
  <c r="L646" i="1" s="1"/>
  <c r="F646" i="1"/>
  <c r="A647" i="1"/>
  <c r="E646" i="1" l="1"/>
  <c r="B647" i="1"/>
  <c r="L647" i="1" s="1"/>
  <c r="F647" i="1"/>
  <c r="A648" i="1"/>
  <c r="G646" i="1"/>
  <c r="E647" i="1" l="1"/>
  <c r="D646" i="1"/>
  <c r="G647" i="1"/>
  <c r="D647" i="1" l="1"/>
  <c r="B648" i="1"/>
  <c r="L648" i="1" s="1"/>
  <c r="F648" i="1"/>
  <c r="A649" i="1"/>
  <c r="E648" i="1" l="1"/>
  <c r="B649" i="1"/>
  <c r="L649" i="1" s="1"/>
  <c r="F649" i="1"/>
  <c r="A650" i="1"/>
  <c r="G648" i="1"/>
  <c r="E649" i="1" l="1"/>
  <c r="D648" i="1"/>
  <c r="G649" i="1"/>
  <c r="D649" i="1" l="1"/>
  <c r="B650" i="1"/>
  <c r="L650" i="1" s="1"/>
  <c r="F650" i="1"/>
  <c r="A651" i="1"/>
  <c r="E650" i="1" l="1"/>
  <c r="B651" i="1"/>
  <c r="L651" i="1" s="1"/>
  <c r="F651" i="1"/>
  <c r="A652" i="1"/>
  <c r="G650" i="1"/>
  <c r="E651" i="1" l="1"/>
  <c r="D650" i="1"/>
  <c r="G651" i="1"/>
  <c r="D651" i="1" l="1"/>
  <c r="B652" i="1"/>
  <c r="L652" i="1" s="1"/>
  <c r="F652" i="1"/>
  <c r="A653" i="1"/>
  <c r="E652" i="1" l="1"/>
  <c r="B653" i="1"/>
  <c r="L653" i="1" s="1"/>
  <c r="F653" i="1"/>
  <c r="G652" i="1"/>
  <c r="A654" i="1"/>
  <c r="E653" i="1" l="1"/>
  <c r="D652" i="1"/>
  <c r="G653" i="1"/>
  <c r="D653" i="1" l="1"/>
  <c r="B654" i="1"/>
  <c r="L654" i="1" s="1"/>
  <c r="F654" i="1"/>
  <c r="A655" i="1"/>
  <c r="E654" i="1" l="1"/>
  <c r="B655" i="1"/>
  <c r="L655" i="1" s="1"/>
  <c r="F655" i="1"/>
  <c r="G654" i="1"/>
  <c r="A656" i="1"/>
  <c r="E655" i="1" l="1"/>
  <c r="D654" i="1"/>
  <c r="G655" i="1"/>
  <c r="D655" i="1" l="1"/>
  <c r="B656" i="1"/>
  <c r="L656" i="1" s="1"/>
  <c r="F656" i="1"/>
  <c r="A657" i="1"/>
  <c r="E656" i="1" l="1"/>
  <c r="B657" i="1"/>
  <c r="L657" i="1" s="1"/>
  <c r="F657" i="1"/>
  <c r="A658" i="1"/>
  <c r="G656" i="1"/>
  <c r="E657" i="1" l="1"/>
  <c r="D656" i="1"/>
  <c r="G657" i="1"/>
  <c r="D657" i="1" l="1"/>
  <c r="B658" i="1"/>
  <c r="L658" i="1" s="1"/>
  <c r="F658" i="1"/>
  <c r="A659" i="1"/>
  <c r="E658" i="1" l="1"/>
  <c r="B659" i="1"/>
  <c r="L659" i="1" s="1"/>
  <c r="F659" i="1"/>
  <c r="G658" i="1"/>
  <c r="A660" i="1"/>
  <c r="E659" i="1" l="1"/>
  <c r="D658" i="1"/>
  <c r="G659" i="1"/>
  <c r="D659" i="1" l="1"/>
  <c r="B660" i="1"/>
  <c r="L660" i="1" s="1"/>
  <c r="F660" i="1"/>
  <c r="A661" i="1"/>
  <c r="E660" i="1" l="1"/>
  <c r="B661" i="1"/>
  <c r="L661" i="1" s="1"/>
  <c r="F661" i="1"/>
  <c r="A662" i="1"/>
  <c r="G660" i="1"/>
  <c r="E661" i="1" l="1"/>
  <c r="D660" i="1"/>
  <c r="G661" i="1"/>
  <c r="D661" i="1" l="1"/>
  <c r="B662" i="1"/>
  <c r="L662" i="1" s="1"/>
  <c r="F662" i="1"/>
  <c r="A663" i="1"/>
  <c r="E662" i="1" l="1"/>
  <c r="B663" i="1"/>
  <c r="L663" i="1" s="1"/>
  <c r="F663" i="1"/>
  <c r="A664" i="1"/>
  <c r="G662" i="1"/>
  <c r="E663" i="1" l="1"/>
  <c r="D662" i="1"/>
  <c r="G663" i="1"/>
  <c r="D663" i="1" l="1"/>
  <c r="B664" i="1"/>
  <c r="L664" i="1" s="1"/>
  <c r="F664" i="1"/>
  <c r="A665" i="1"/>
  <c r="E664" i="1" l="1"/>
  <c r="B665" i="1"/>
  <c r="L665" i="1" s="1"/>
  <c r="F665" i="1"/>
  <c r="G664" i="1"/>
  <c r="A666" i="1"/>
  <c r="E665" i="1" l="1"/>
  <c r="D664" i="1"/>
  <c r="G665" i="1"/>
  <c r="D665" i="1" l="1"/>
  <c r="B666" i="1"/>
  <c r="L666" i="1" s="1"/>
  <c r="F666" i="1"/>
  <c r="A667" i="1"/>
  <c r="E666" i="1" l="1"/>
  <c r="B667" i="1"/>
  <c r="L667" i="1" s="1"/>
  <c r="F667" i="1"/>
  <c r="A668" i="1"/>
  <c r="G666" i="1"/>
  <c r="E667" i="1" l="1"/>
  <c r="D666" i="1"/>
  <c r="G667" i="1"/>
  <c r="D667" i="1" l="1"/>
  <c r="B668" i="1"/>
  <c r="L668" i="1" s="1"/>
  <c r="F668" i="1"/>
  <c r="A669" i="1"/>
  <c r="E668" i="1" l="1"/>
  <c r="B669" i="1"/>
  <c r="L669" i="1" s="1"/>
  <c r="F669" i="1"/>
  <c r="A670" i="1"/>
  <c r="G668" i="1"/>
  <c r="E669" i="1" l="1"/>
  <c r="D668" i="1"/>
  <c r="G669" i="1"/>
  <c r="D669" i="1" l="1"/>
  <c r="B670" i="1"/>
  <c r="L670" i="1" s="1"/>
  <c r="F670" i="1"/>
  <c r="A671" i="1"/>
  <c r="E670" i="1" l="1"/>
  <c r="B671" i="1"/>
  <c r="L671" i="1" s="1"/>
  <c r="F671" i="1"/>
  <c r="A672" i="1"/>
  <c r="G670" i="1"/>
  <c r="E671" i="1" l="1"/>
  <c r="D670" i="1"/>
  <c r="G671" i="1"/>
  <c r="D671" i="1" l="1"/>
  <c r="B672" i="1"/>
  <c r="L672" i="1" s="1"/>
  <c r="F672" i="1"/>
  <c r="A673" i="1"/>
  <c r="E672" i="1" l="1"/>
  <c r="B673" i="1"/>
  <c r="L673" i="1" s="1"/>
  <c r="F673" i="1"/>
  <c r="G672" i="1"/>
  <c r="A674" i="1"/>
  <c r="E673" i="1" l="1"/>
  <c r="D672" i="1"/>
  <c r="G673" i="1"/>
  <c r="D673" i="1" l="1"/>
  <c r="B674" i="1"/>
  <c r="L674" i="1" s="1"/>
  <c r="F674" i="1"/>
  <c r="A675" i="1"/>
  <c r="E674" i="1" l="1"/>
  <c r="B675" i="1"/>
  <c r="L675" i="1" s="1"/>
  <c r="F675" i="1"/>
  <c r="G674" i="1"/>
  <c r="A676" i="1"/>
  <c r="E675" i="1" l="1"/>
  <c r="D674" i="1"/>
  <c r="G675" i="1"/>
  <c r="D675" i="1" l="1"/>
  <c r="B676" i="1"/>
  <c r="L676" i="1" s="1"/>
  <c r="F676" i="1"/>
  <c r="A677" i="1"/>
  <c r="E676" i="1" l="1"/>
  <c r="B677" i="1"/>
  <c r="L677" i="1" s="1"/>
  <c r="F677" i="1"/>
  <c r="G676" i="1"/>
  <c r="A678" i="1"/>
  <c r="E677" i="1" l="1"/>
  <c r="D676" i="1"/>
  <c r="G677" i="1"/>
  <c r="D677" i="1" l="1"/>
  <c r="B678" i="1"/>
  <c r="L678" i="1" s="1"/>
  <c r="F678" i="1"/>
  <c r="A679" i="1"/>
  <c r="E678" i="1" l="1"/>
  <c r="B679" i="1"/>
  <c r="L679" i="1" s="1"/>
  <c r="F679" i="1"/>
  <c r="A680" i="1"/>
  <c r="G678" i="1"/>
  <c r="E679" i="1" l="1"/>
  <c r="D678" i="1"/>
  <c r="G679" i="1"/>
  <c r="D679" i="1" l="1"/>
  <c r="B680" i="1"/>
  <c r="L680" i="1" s="1"/>
  <c r="F680" i="1"/>
  <c r="A681" i="1"/>
  <c r="E680" i="1" l="1"/>
  <c r="B681" i="1"/>
  <c r="L681" i="1" s="1"/>
  <c r="F681" i="1"/>
  <c r="G680" i="1"/>
  <c r="A682" i="1"/>
  <c r="E681" i="1" l="1"/>
  <c r="D680" i="1"/>
  <c r="G681" i="1"/>
  <c r="D681" i="1" l="1"/>
  <c r="B682" i="1"/>
  <c r="L682" i="1" s="1"/>
  <c r="F682" i="1"/>
  <c r="A683" i="1"/>
  <c r="E682" i="1" l="1"/>
  <c r="B683" i="1"/>
  <c r="L683" i="1" s="1"/>
  <c r="F683" i="1"/>
  <c r="A684" i="1"/>
  <c r="G682" i="1"/>
  <c r="E683" i="1" l="1"/>
  <c r="D682" i="1"/>
  <c r="G683" i="1"/>
  <c r="D683" i="1" l="1"/>
  <c r="B684" i="1"/>
  <c r="L684" i="1" s="1"/>
  <c r="F684" i="1"/>
  <c r="A685" i="1"/>
  <c r="E684" i="1" l="1"/>
  <c r="B685" i="1"/>
  <c r="L685" i="1" s="1"/>
  <c r="F685" i="1"/>
  <c r="G684" i="1"/>
  <c r="A686" i="1"/>
  <c r="E685" i="1" l="1"/>
  <c r="D684" i="1"/>
  <c r="G685" i="1"/>
  <c r="D685" i="1" l="1"/>
  <c r="B686" i="1"/>
  <c r="L686" i="1" s="1"/>
  <c r="F686" i="1"/>
  <c r="A687" i="1"/>
  <c r="E686" i="1" l="1"/>
  <c r="B687" i="1"/>
  <c r="L687" i="1" s="1"/>
  <c r="F687" i="1"/>
  <c r="G686" i="1"/>
  <c r="A688" i="1"/>
  <c r="E687" i="1" l="1"/>
  <c r="D686" i="1"/>
  <c r="G687" i="1"/>
  <c r="D687" i="1" l="1"/>
  <c r="B688" i="1"/>
  <c r="L688" i="1" s="1"/>
  <c r="F688" i="1"/>
  <c r="A689" i="1"/>
  <c r="E688" i="1" l="1"/>
  <c r="B689" i="1"/>
  <c r="L689" i="1" s="1"/>
  <c r="F689" i="1"/>
  <c r="A690" i="1"/>
  <c r="G688" i="1"/>
  <c r="E689" i="1" l="1"/>
  <c r="D688" i="1"/>
  <c r="G689" i="1"/>
  <c r="D689" i="1" l="1"/>
  <c r="B690" i="1"/>
  <c r="L690" i="1" s="1"/>
  <c r="F690" i="1"/>
  <c r="G690" i="1"/>
  <c r="A691" i="1"/>
  <c r="E690" i="1" l="1"/>
  <c r="D690" i="1"/>
  <c r="B691" i="1"/>
  <c r="L691" i="1" s="1"/>
  <c r="F691" i="1"/>
  <c r="G691" i="1"/>
  <c r="A692" i="1"/>
  <c r="E691" i="1" l="1"/>
  <c r="D691" i="1"/>
  <c r="B692" i="1"/>
  <c r="L692" i="1" s="1"/>
  <c r="F692" i="1"/>
  <c r="A693" i="1"/>
  <c r="E692" i="1" l="1"/>
  <c r="B693" i="1"/>
  <c r="L693" i="1" s="1"/>
  <c r="F693" i="1"/>
  <c r="G692" i="1"/>
  <c r="A694" i="1"/>
  <c r="E693" i="1" l="1"/>
  <c r="D692" i="1"/>
  <c r="G693" i="1"/>
  <c r="D693" i="1" l="1"/>
  <c r="B694" i="1"/>
  <c r="L694" i="1" s="1"/>
  <c r="F694" i="1"/>
  <c r="A695" i="1"/>
  <c r="E694" i="1" l="1"/>
  <c r="B695" i="1"/>
  <c r="L695" i="1" s="1"/>
  <c r="F695" i="1"/>
  <c r="G694" i="1"/>
  <c r="A696" i="1"/>
  <c r="E695" i="1" l="1"/>
  <c r="D694" i="1"/>
  <c r="G695" i="1"/>
  <c r="D695" i="1" l="1"/>
  <c r="B696" i="1"/>
  <c r="L696" i="1" s="1"/>
  <c r="F696" i="1"/>
  <c r="A697" i="1"/>
  <c r="E696" i="1" l="1"/>
  <c r="B697" i="1"/>
  <c r="L697" i="1" s="1"/>
  <c r="F697" i="1"/>
  <c r="A698" i="1"/>
  <c r="G696" i="1"/>
  <c r="E697" i="1" l="1"/>
  <c r="D696" i="1"/>
  <c r="G697" i="1"/>
  <c r="D697" i="1" l="1"/>
  <c r="B698" i="1"/>
  <c r="L698" i="1" s="1"/>
  <c r="F698" i="1"/>
  <c r="A699" i="1"/>
  <c r="E698" i="1" l="1"/>
  <c r="B699" i="1"/>
  <c r="L699" i="1" s="1"/>
  <c r="F699" i="1"/>
  <c r="G698" i="1"/>
  <c r="A700" i="1"/>
  <c r="E699" i="1" l="1"/>
  <c r="D698" i="1"/>
  <c r="G699" i="1"/>
  <c r="D699" i="1" l="1"/>
  <c r="B700" i="1"/>
  <c r="L700" i="1" s="1"/>
  <c r="F700" i="1"/>
  <c r="A701" i="1"/>
  <c r="E700" i="1" l="1"/>
  <c r="B701" i="1"/>
  <c r="L701" i="1" s="1"/>
  <c r="F701" i="1"/>
  <c r="A702" i="1"/>
  <c r="G700" i="1"/>
  <c r="E701" i="1" l="1"/>
  <c r="D700" i="1"/>
  <c r="G701" i="1"/>
  <c r="D701" i="1" l="1"/>
  <c r="B702" i="1"/>
  <c r="L702" i="1" s="1"/>
  <c r="F702" i="1"/>
  <c r="A703" i="1"/>
  <c r="E702" i="1" l="1"/>
  <c r="B703" i="1"/>
  <c r="L703" i="1" s="1"/>
  <c r="F703" i="1"/>
  <c r="A704" i="1"/>
  <c r="G702" i="1"/>
  <c r="E703" i="1" l="1"/>
  <c r="D702" i="1"/>
  <c r="G703" i="1"/>
  <c r="D703" i="1" l="1"/>
  <c r="B704" i="1"/>
  <c r="L704" i="1" s="1"/>
  <c r="F704" i="1"/>
  <c r="A705" i="1"/>
  <c r="E704" i="1" l="1"/>
  <c r="B705" i="1"/>
  <c r="L705" i="1" s="1"/>
  <c r="F705" i="1"/>
  <c r="G704" i="1"/>
  <c r="A706" i="1"/>
  <c r="E705" i="1" l="1"/>
  <c r="D704" i="1"/>
  <c r="G705" i="1"/>
  <c r="D705" i="1" l="1"/>
  <c r="B706" i="1"/>
  <c r="L706" i="1" s="1"/>
  <c r="F706" i="1"/>
  <c r="A707" i="1"/>
  <c r="E706" i="1" l="1"/>
  <c r="B707" i="1"/>
  <c r="L707" i="1" s="1"/>
  <c r="F707" i="1"/>
  <c r="G706" i="1"/>
  <c r="A708" i="1"/>
  <c r="E707" i="1" l="1"/>
  <c r="D706" i="1"/>
  <c r="G707" i="1"/>
  <c r="D707" i="1" l="1"/>
  <c r="B708" i="1"/>
  <c r="L708" i="1" s="1"/>
  <c r="F708" i="1"/>
  <c r="A709" i="1"/>
  <c r="E708" i="1" l="1"/>
  <c r="B709" i="1"/>
  <c r="L709" i="1" s="1"/>
  <c r="F709" i="1"/>
  <c r="G708" i="1"/>
  <c r="A710" i="1"/>
  <c r="E709" i="1" l="1"/>
  <c r="D708" i="1"/>
  <c r="G709" i="1"/>
  <c r="D709" i="1" l="1"/>
  <c r="B710" i="1"/>
  <c r="L710" i="1" s="1"/>
  <c r="F710" i="1"/>
  <c r="A711" i="1"/>
  <c r="E710" i="1" l="1"/>
  <c r="B711" i="1"/>
  <c r="L711" i="1" s="1"/>
  <c r="F711" i="1"/>
  <c r="G710" i="1"/>
  <c r="A712" i="1"/>
  <c r="E711" i="1" l="1"/>
  <c r="D710" i="1"/>
  <c r="G711" i="1"/>
  <c r="D711" i="1" l="1"/>
  <c r="B712" i="1"/>
  <c r="L712" i="1" s="1"/>
  <c r="F712" i="1"/>
  <c r="A713" i="1"/>
  <c r="E712" i="1" l="1"/>
  <c r="B713" i="1"/>
  <c r="L713" i="1" s="1"/>
  <c r="F713" i="1"/>
  <c r="A714" i="1"/>
  <c r="G712" i="1"/>
  <c r="E713" i="1" l="1"/>
  <c r="D712" i="1"/>
  <c r="G713" i="1"/>
  <c r="D713" i="1" l="1"/>
  <c r="B714" i="1"/>
  <c r="L714" i="1" s="1"/>
  <c r="F714" i="1"/>
  <c r="A715" i="1"/>
  <c r="E714" i="1" l="1"/>
  <c r="B715" i="1"/>
  <c r="L715" i="1" s="1"/>
  <c r="F715" i="1"/>
  <c r="G714" i="1"/>
  <c r="A716" i="1"/>
  <c r="E715" i="1" l="1"/>
  <c r="D714" i="1"/>
  <c r="G715" i="1"/>
  <c r="D715" i="1" l="1"/>
  <c r="B716" i="1"/>
  <c r="L716" i="1" s="1"/>
  <c r="F716" i="1"/>
  <c r="A717" i="1"/>
  <c r="E716" i="1" l="1"/>
  <c r="B717" i="1"/>
  <c r="L717" i="1" s="1"/>
  <c r="F717" i="1"/>
  <c r="A718" i="1"/>
  <c r="G716" i="1"/>
  <c r="E717" i="1" l="1"/>
  <c r="D716" i="1"/>
  <c r="G717" i="1"/>
  <c r="D717" i="1" l="1"/>
  <c r="B718" i="1"/>
  <c r="L718" i="1" s="1"/>
  <c r="F718" i="1"/>
  <c r="A719" i="1"/>
  <c r="E718" i="1" l="1"/>
  <c r="B719" i="1"/>
  <c r="L719" i="1" s="1"/>
  <c r="F719" i="1"/>
  <c r="A720" i="1"/>
  <c r="G718" i="1"/>
  <c r="E719" i="1" l="1"/>
  <c r="D718" i="1"/>
  <c r="G719" i="1"/>
  <c r="D719" i="1" l="1"/>
  <c r="B720" i="1"/>
  <c r="L720" i="1" s="1"/>
  <c r="F720" i="1"/>
  <c r="A721" i="1"/>
  <c r="E720" i="1" l="1"/>
  <c r="B721" i="1"/>
  <c r="L721" i="1" s="1"/>
  <c r="F721" i="1"/>
  <c r="G720" i="1"/>
  <c r="A722" i="1"/>
  <c r="E721" i="1" l="1"/>
  <c r="D720" i="1"/>
  <c r="G721" i="1"/>
  <c r="D721" i="1" l="1"/>
  <c r="B722" i="1"/>
  <c r="L722" i="1" s="1"/>
  <c r="F722" i="1"/>
  <c r="A723" i="1"/>
  <c r="E722" i="1" l="1"/>
  <c r="B723" i="1"/>
  <c r="L723" i="1" s="1"/>
  <c r="F723" i="1"/>
  <c r="A724" i="1"/>
  <c r="G722" i="1"/>
  <c r="E723" i="1" l="1"/>
  <c r="D722" i="1"/>
  <c r="G723" i="1"/>
  <c r="D723" i="1" l="1"/>
  <c r="B724" i="1"/>
  <c r="L724" i="1" s="1"/>
  <c r="F724" i="1"/>
  <c r="A725" i="1"/>
  <c r="E724" i="1" l="1"/>
  <c r="B725" i="1"/>
  <c r="L725" i="1" s="1"/>
  <c r="F725" i="1"/>
  <c r="G724" i="1"/>
  <c r="A726" i="1"/>
  <c r="E725" i="1" l="1"/>
  <c r="D724" i="1"/>
  <c r="G725" i="1"/>
  <c r="D725" i="1" l="1"/>
  <c r="B726" i="1"/>
  <c r="L726" i="1" s="1"/>
  <c r="F726" i="1"/>
  <c r="A727" i="1"/>
  <c r="E726" i="1" l="1"/>
  <c r="B727" i="1"/>
  <c r="L727" i="1" s="1"/>
  <c r="F727" i="1"/>
  <c r="A728" i="1"/>
  <c r="G726" i="1"/>
  <c r="E727" i="1" l="1"/>
  <c r="D726" i="1"/>
  <c r="G727" i="1"/>
  <c r="D727" i="1" l="1"/>
  <c r="B728" i="1"/>
  <c r="L728" i="1" s="1"/>
  <c r="F728" i="1"/>
  <c r="A729" i="1"/>
  <c r="E728" i="1" l="1"/>
  <c r="B729" i="1"/>
  <c r="L729" i="1" s="1"/>
  <c r="F729" i="1"/>
  <c r="G728" i="1"/>
  <c r="A730" i="1"/>
  <c r="E729" i="1" l="1"/>
  <c r="D728" i="1"/>
  <c r="G729" i="1"/>
  <c r="D729" i="1" l="1"/>
  <c r="B730" i="1"/>
  <c r="L730" i="1" s="1"/>
  <c r="F730" i="1"/>
  <c r="A731" i="1"/>
  <c r="E730" i="1" l="1"/>
  <c r="B731" i="1"/>
  <c r="L731" i="1" s="1"/>
  <c r="F731" i="1"/>
  <c r="G730" i="1"/>
  <c r="A732" i="1"/>
  <c r="E731" i="1" l="1"/>
  <c r="D730" i="1"/>
  <c r="G731" i="1"/>
  <c r="D731" i="1" l="1"/>
  <c r="B732" i="1"/>
  <c r="L732" i="1" s="1"/>
  <c r="F732" i="1"/>
  <c r="A733" i="1"/>
  <c r="E732" i="1" l="1"/>
  <c r="B733" i="1"/>
  <c r="L733" i="1" s="1"/>
  <c r="F733" i="1"/>
  <c r="G732" i="1"/>
  <c r="A734" i="1"/>
  <c r="E733" i="1" l="1"/>
  <c r="D732" i="1"/>
  <c r="G733" i="1"/>
  <c r="D733" i="1" l="1"/>
  <c r="B734" i="1"/>
  <c r="L734" i="1" s="1"/>
  <c r="F734" i="1"/>
  <c r="A735" i="1"/>
  <c r="E734" i="1" l="1"/>
  <c r="B735" i="1"/>
  <c r="L735" i="1" s="1"/>
  <c r="F735" i="1"/>
  <c r="G734" i="1"/>
  <c r="A736" i="1"/>
  <c r="E735" i="1" l="1"/>
  <c r="D734" i="1"/>
  <c r="G735" i="1"/>
  <c r="D735" i="1" l="1"/>
  <c r="B736" i="1"/>
  <c r="L736" i="1" s="1"/>
  <c r="F736" i="1"/>
  <c r="A737" i="1"/>
  <c r="E736" i="1" l="1"/>
  <c r="B737" i="1"/>
  <c r="L737" i="1" s="1"/>
  <c r="F737" i="1"/>
  <c r="A738" i="1"/>
  <c r="G736" i="1"/>
  <c r="E737" i="1" l="1"/>
  <c r="D736" i="1"/>
  <c r="G737" i="1"/>
  <c r="D737" i="1" l="1"/>
  <c r="B738" i="1"/>
  <c r="L738" i="1" s="1"/>
  <c r="F738" i="1"/>
  <c r="A739" i="1"/>
  <c r="E738" i="1" l="1"/>
  <c r="B739" i="1"/>
  <c r="L739" i="1" s="1"/>
  <c r="F739" i="1"/>
  <c r="G738" i="1"/>
  <c r="A740" i="1"/>
  <c r="E739" i="1" l="1"/>
  <c r="D738" i="1"/>
  <c r="G739" i="1"/>
  <c r="D739" i="1" l="1"/>
  <c r="B740" i="1"/>
  <c r="L740" i="1" s="1"/>
  <c r="F740" i="1"/>
  <c r="A741" i="1"/>
  <c r="E740" i="1" l="1"/>
  <c r="B741" i="1"/>
  <c r="L741" i="1" s="1"/>
  <c r="F741" i="1"/>
  <c r="A742" i="1"/>
  <c r="G740" i="1"/>
  <c r="E741" i="1" l="1"/>
  <c r="D740" i="1"/>
  <c r="G741" i="1"/>
  <c r="D741" i="1" l="1"/>
  <c r="B742" i="1"/>
  <c r="L742" i="1" s="1"/>
  <c r="F742" i="1"/>
  <c r="A743" i="1"/>
  <c r="E742" i="1" l="1"/>
  <c r="B743" i="1"/>
  <c r="L743" i="1" s="1"/>
  <c r="F743" i="1"/>
  <c r="G742" i="1"/>
  <c r="A744" i="1"/>
  <c r="E743" i="1" l="1"/>
  <c r="D742" i="1"/>
  <c r="G743" i="1"/>
  <c r="D743" i="1" l="1"/>
  <c r="B744" i="1"/>
  <c r="L744" i="1" s="1"/>
  <c r="F744" i="1"/>
  <c r="A745" i="1"/>
  <c r="E744" i="1" l="1"/>
  <c r="B745" i="1"/>
  <c r="L745" i="1" s="1"/>
  <c r="F745" i="1"/>
  <c r="G744" i="1"/>
  <c r="A746" i="1"/>
  <c r="E745" i="1" l="1"/>
  <c r="D744" i="1"/>
  <c r="G745" i="1"/>
  <c r="D745" i="1" l="1"/>
  <c r="B746" i="1"/>
  <c r="L746" i="1" s="1"/>
  <c r="F746" i="1"/>
  <c r="A747" i="1"/>
  <c r="E746" i="1" l="1"/>
  <c r="B747" i="1"/>
  <c r="L747" i="1" s="1"/>
  <c r="F747" i="1"/>
  <c r="A748" i="1"/>
  <c r="G746" i="1"/>
  <c r="E747" i="1" l="1"/>
  <c r="D746" i="1"/>
  <c r="G747" i="1"/>
  <c r="D747" i="1" l="1"/>
  <c r="B748" i="1"/>
  <c r="L748" i="1" s="1"/>
  <c r="F748" i="1"/>
  <c r="A749" i="1"/>
  <c r="E748" i="1" l="1"/>
  <c r="B749" i="1"/>
  <c r="L749" i="1" s="1"/>
  <c r="F749" i="1"/>
  <c r="A750" i="1"/>
  <c r="G748" i="1"/>
  <c r="E749" i="1" l="1"/>
  <c r="D748" i="1"/>
  <c r="G749" i="1"/>
  <c r="D749" i="1" l="1"/>
  <c r="B750" i="1"/>
  <c r="L750" i="1" s="1"/>
  <c r="F750" i="1"/>
  <c r="A751" i="1"/>
  <c r="E750" i="1" l="1"/>
  <c r="B751" i="1"/>
  <c r="L751" i="1" s="1"/>
  <c r="F751" i="1"/>
  <c r="G750" i="1"/>
  <c r="A752" i="1"/>
  <c r="E751" i="1" l="1"/>
  <c r="D750" i="1"/>
  <c r="G751" i="1"/>
  <c r="D751" i="1" l="1"/>
  <c r="B752" i="1"/>
  <c r="L752" i="1" s="1"/>
  <c r="F752" i="1"/>
  <c r="A753" i="1"/>
  <c r="E752" i="1" l="1"/>
  <c r="B753" i="1"/>
  <c r="L753" i="1" s="1"/>
  <c r="F753" i="1"/>
  <c r="G752" i="1"/>
  <c r="A754" i="1"/>
  <c r="E753" i="1" l="1"/>
  <c r="D752" i="1"/>
  <c r="G753" i="1"/>
  <c r="D753" i="1" l="1"/>
  <c r="B754" i="1"/>
  <c r="L754" i="1" s="1"/>
  <c r="F754" i="1"/>
  <c r="A755" i="1"/>
  <c r="E754" i="1" l="1"/>
  <c r="B755" i="1"/>
  <c r="L755" i="1" s="1"/>
  <c r="F755" i="1"/>
  <c r="A756" i="1"/>
  <c r="G754" i="1"/>
  <c r="E755" i="1" l="1"/>
  <c r="D754" i="1"/>
  <c r="G755" i="1"/>
  <c r="D755" i="1" l="1"/>
  <c r="B756" i="1"/>
  <c r="L756" i="1" s="1"/>
  <c r="F756" i="1"/>
  <c r="A757" i="1"/>
  <c r="E756" i="1" l="1"/>
  <c r="B757" i="1"/>
  <c r="L757" i="1" s="1"/>
  <c r="F757" i="1"/>
  <c r="A758" i="1"/>
  <c r="G756" i="1"/>
  <c r="E757" i="1" l="1"/>
  <c r="D756" i="1"/>
  <c r="G757" i="1"/>
  <c r="D757" i="1" l="1"/>
  <c r="B758" i="1"/>
  <c r="L758" i="1" s="1"/>
  <c r="F758" i="1"/>
  <c r="G758" i="1"/>
  <c r="A759" i="1"/>
  <c r="E758" i="1" l="1"/>
  <c r="D758" i="1"/>
  <c r="B759" i="1"/>
  <c r="L759" i="1" s="1"/>
  <c r="F759" i="1"/>
  <c r="A760" i="1"/>
  <c r="G759" i="1"/>
  <c r="E759" i="1" l="1"/>
  <c r="D759" i="1"/>
  <c r="B760" i="1"/>
  <c r="L760" i="1" s="1"/>
  <c r="F760" i="1"/>
  <c r="A761" i="1"/>
  <c r="G760" i="1"/>
  <c r="E760" i="1" l="1"/>
  <c r="D760" i="1"/>
  <c r="B761" i="1"/>
  <c r="L761" i="1" s="1"/>
  <c r="F761" i="1"/>
  <c r="A762" i="1"/>
  <c r="G761" i="1"/>
  <c r="E761" i="1" l="1"/>
  <c r="D761" i="1"/>
  <c r="B762" i="1"/>
  <c r="L762" i="1" s="1"/>
  <c r="F762" i="1"/>
  <c r="G762" i="1"/>
  <c r="A763" i="1"/>
  <c r="E762" i="1" l="1"/>
  <c r="D762" i="1"/>
  <c r="B763" i="1"/>
  <c r="L763" i="1" s="1"/>
  <c r="F763" i="1"/>
  <c r="A764" i="1"/>
  <c r="G763" i="1"/>
  <c r="E763" i="1" l="1"/>
  <c r="D763" i="1"/>
  <c r="B764" i="1"/>
  <c r="L764" i="1" s="1"/>
  <c r="F764" i="1"/>
  <c r="G764" i="1"/>
  <c r="A765" i="1"/>
  <c r="E764" i="1" l="1"/>
  <c r="D764" i="1"/>
  <c r="B765" i="1"/>
  <c r="L765" i="1" s="1"/>
  <c r="F765" i="1"/>
  <c r="A766" i="1"/>
  <c r="G765" i="1"/>
  <c r="E765" i="1" l="1"/>
  <c r="D765" i="1"/>
  <c r="B766" i="1"/>
  <c r="L766" i="1" s="1"/>
  <c r="F766" i="1"/>
  <c r="A767" i="1"/>
  <c r="G766" i="1"/>
  <c r="E766" i="1" l="1"/>
  <c r="D766" i="1"/>
  <c r="B767" i="1"/>
  <c r="L767" i="1" s="1"/>
  <c r="F767" i="1"/>
  <c r="G767" i="1"/>
  <c r="A768" i="1"/>
  <c r="E767" i="1" l="1"/>
  <c r="D767" i="1"/>
  <c r="B768" i="1"/>
  <c r="L768" i="1" s="1"/>
  <c r="F768" i="1"/>
  <c r="A769" i="1"/>
  <c r="G768" i="1"/>
  <c r="E768" i="1" l="1"/>
  <c r="D768" i="1"/>
  <c r="B769" i="1"/>
  <c r="L769" i="1" s="1"/>
  <c r="F769" i="1"/>
  <c r="A770" i="1"/>
  <c r="G769" i="1"/>
  <c r="E769" i="1" l="1"/>
  <c r="D769" i="1"/>
  <c r="B770" i="1"/>
  <c r="L770" i="1" s="1"/>
  <c r="F770" i="1"/>
  <c r="G770" i="1"/>
  <c r="A771" i="1"/>
  <c r="E770" i="1" l="1"/>
  <c r="D770" i="1"/>
  <c r="B771" i="1"/>
  <c r="L771" i="1" s="1"/>
  <c r="F771" i="1"/>
  <c r="A772" i="1"/>
  <c r="G771" i="1"/>
  <c r="E771" i="1" l="1"/>
  <c r="D771" i="1"/>
  <c r="B772" i="1"/>
  <c r="L772" i="1" s="1"/>
  <c r="F772" i="1"/>
  <c r="A773" i="1"/>
  <c r="G772" i="1"/>
  <c r="E772" i="1" l="1"/>
  <c r="D772" i="1"/>
  <c r="B773" i="1"/>
  <c r="L773" i="1" s="1"/>
  <c r="F773" i="1"/>
  <c r="G773" i="1"/>
  <c r="A774" i="1"/>
  <c r="E773" i="1" l="1"/>
  <c r="D773" i="1"/>
  <c r="B774" i="1"/>
  <c r="L774" i="1" s="1"/>
  <c r="F774" i="1"/>
  <c r="G774" i="1"/>
  <c r="A775" i="1"/>
  <c r="E774" i="1" l="1"/>
  <c r="D774" i="1"/>
  <c r="B775" i="1"/>
  <c r="L775" i="1" s="1"/>
  <c r="F775" i="1"/>
  <c r="A776" i="1"/>
  <c r="G775" i="1"/>
  <c r="E775" i="1" l="1"/>
  <c r="D775" i="1"/>
  <c r="B776" i="1"/>
  <c r="L776" i="1" s="1"/>
  <c r="F776" i="1"/>
  <c r="G776" i="1"/>
  <c r="A777" i="1"/>
  <c r="E776" i="1" l="1"/>
  <c r="D776" i="1"/>
  <c r="B777" i="1"/>
  <c r="L777" i="1" s="1"/>
  <c r="F777" i="1"/>
  <c r="A778" i="1"/>
  <c r="G777" i="1"/>
  <c r="E777" i="1" l="1"/>
  <c r="D777" i="1"/>
  <c r="B778" i="1"/>
  <c r="L778" i="1" s="1"/>
  <c r="F778" i="1"/>
  <c r="G778" i="1"/>
  <c r="A779" i="1"/>
  <c r="E778" i="1" l="1"/>
  <c r="D778" i="1"/>
  <c r="B779" i="1"/>
  <c r="L779" i="1" s="1"/>
  <c r="F779" i="1"/>
  <c r="A780" i="1"/>
  <c r="G779" i="1"/>
  <c r="E779" i="1" l="1"/>
  <c r="D779" i="1"/>
  <c r="B780" i="1"/>
  <c r="L780" i="1" s="1"/>
  <c r="F780" i="1"/>
  <c r="A781" i="1"/>
  <c r="G780" i="1"/>
  <c r="E780" i="1" l="1"/>
  <c r="D780" i="1"/>
  <c r="B781" i="1"/>
  <c r="L781" i="1" s="1"/>
  <c r="F781" i="1"/>
  <c r="G781" i="1"/>
  <c r="A782" i="1"/>
  <c r="E781" i="1" l="1"/>
  <c r="D781" i="1"/>
  <c r="B782" i="1"/>
  <c r="L782" i="1" s="1"/>
  <c r="F782" i="1"/>
  <c r="G782" i="1"/>
  <c r="A783" i="1"/>
  <c r="E782" i="1" l="1"/>
  <c r="D782" i="1"/>
  <c r="B783" i="1"/>
  <c r="L783" i="1" s="1"/>
  <c r="F783" i="1"/>
  <c r="G783" i="1"/>
  <c r="A784" i="1"/>
  <c r="E783" i="1" l="1"/>
  <c r="D783" i="1"/>
  <c r="B784" i="1"/>
  <c r="L784" i="1" s="1"/>
  <c r="F784" i="1"/>
  <c r="A785" i="1"/>
  <c r="G784" i="1"/>
  <c r="E784" i="1" l="1"/>
  <c r="D784" i="1"/>
  <c r="B785" i="1"/>
  <c r="L785" i="1" s="1"/>
  <c r="F785" i="1"/>
  <c r="A786" i="1"/>
  <c r="G785" i="1"/>
  <c r="E785" i="1" l="1"/>
  <c r="D785" i="1"/>
  <c r="B786" i="1"/>
  <c r="L786" i="1" s="1"/>
  <c r="F786" i="1"/>
  <c r="A787" i="1"/>
  <c r="G786" i="1"/>
  <c r="E786" i="1" l="1"/>
  <c r="D786" i="1"/>
  <c r="B787" i="1"/>
  <c r="L787" i="1" s="1"/>
  <c r="F787" i="1"/>
  <c r="A788" i="1"/>
  <c r="G787" i="1"/>
  <c r="E787" i="1" l="1"/>
  <c r="D787" i="1"/>
  <c r="B788" i="1"/>
  <c r="L788" i="1" s="1"/>
  <c r="F788" i="1"/>
  <c r="A789" i="1"/>
  <c r="G788" i="1"/>
  <c r="E788" i="1" l="1"/>
  <c r="D788" i="1"/>
  <c r="B789" i="1"/>
  <c r="L789" i="1" s="1"/>
  <c r="F789" i="1"/>
  <c r="G789" i="1"/>
  <c r="A790" i="1"/>
  <c r="E789" i="1" l="1"/>
  <c r="D789" i="1"/>
  <c r="B790" i="1"/>
  <c r="L790" i="1" s="1"/>
  <c r="F790" i="1"/>
  <c r="A791" i="1"/>
  <c r="G790" i="1"/>
  <c r="E790" i="1" l="1"/>
  <c r="D790" i="1"/>
  <c r="B791" i="1"/>
  <c r="L791" i="1" s="1"/>
  <c r="F791" i="1"/>
  <c r="G791" i="1"/>
  <c r="A792" i="1"/>
  <c r="E791" i="1" l="1"/>
  <c r="D791" i="1"/>
  <c r="B792" i="1"/>
  <c r="L792" i="1" s="1"/>
  <c r="F792" i="1"/>
  <c r="A793" i="1"/>
  <c r="G792" i="1"/>
  <c r="E792" i="1" l="1"/>
  <c r="D792" i="1"/>
  <c r="B793" i="1"/>
  <c r="L793" i="1" s="1"/>
  <c r="F793" i="1"/>
  <c r="G793" i="1"/>
  <c r="A794" i="1"/>
  <c r="E793" i="1" l="1"/>
  <c r="D793" i="1"/>
  <c r="B794" i="1"/>
  <c r="L794" i="1" s="1"/>
  <c r="F794" i="1"/>
  <c r="G794" i="1"/>
  <c r="A795" i="1"/>
  <c r="E794" i="1" l="1"/>
  <c r="D794" i="1"/>
  <c r="B795" i="1"/>
  <c r="L795" i="1" s="1"/>
  <c r="F795" i="1"/>
  <c r="A796" i="1"/>
  <c r="G795" i="1"/>
  <c r="E795" i="1" l="1"/>
  <c r="D795" i="1"/>
  <c r="B796" i="1"/>
  <c r="L796" i="1" s="1"/>
  <c r="F796" i="1"/>
  <c r="G796" i="1"/>
  <c r="A797" i="1"/>
  <c r="E796" i="1" l="1"/>
  <c r="D796" i="1"/>
  <c r="B797" i="1"/>
  <c r="L797" i="1" s="1"/>
  <c r="F797" i="1"/>
  <c r="A798" i="1"/>
  <c r="G797" i="1"/>
  <c r="E797" i="1" l="1"/>
  <c r="D797" i="1"/>
  <c r="B798" i="1"/>
  <c r="L798" i="1" s="1"/>
  <c r="F798" i="1"/>
  <c r="G798" i="1"/>
  <c r="A799" i="1"/>
  <c r="E798" i="1" l="1"/>
  <c r="D798" i="1"/>
  <c r="B799" i="1"/>
  <c r="L799" i="1" s="1"/>
  <c r="F799" i="1"/>
  <c r="G799" i="1"/>
  <c r="A800" i="1"/>
  <c r="E799" i="1" l="1"/>
  <c r="D799" i="1"/>
  <c r="B800" i="1"/>
  <c r="L800" i="1" s="1"/>
  <c r="F800" i="1"/>
  <c r="A801" i="1"/>
  <c r="G800" i="1"/>
  <c r="E800" i="1" l="1"/>
  <c r="D800" i="1"/>
  <c r="B801" i="1"/>
  <c r="L801" i="1" s="1"/>
  <c r="F801" i="1"/>
  <c r="A802" i="1"/>
  <c r="G801" i="1"/>
  <c r="E801" i="1" l="1"/>
  <c r="D801" i="1"/>
  <c r="B802" i="1"/>
  <c r="L802" i="1" s="1"/>
  <c r="F802" i="1"/>
  <c r="G802" i="1"/>
  <c r="A803" i="1"/>
  <c r="E802" i="1" l="1"/>
  <c r="D802" i="1"/>
  <c r="B803" i="1"/>
  <c r="L803" i="1" s="1"/>
  <c r="F803" i="1"/>
  <c r="G803" i="1"/>
  <c r="A804" i="1"/>
  <c r="E803" i="1" l="1"/>
  <c r="D803" i="1"/>
  <c r="B804" i="1"/>
  <c r="L804" i="1" s="1"/>
  <c r="F804" i="1"/>
  <c r="G804" i="1"/>
  <c r="A805" i="1"/>
  <c r="E804" i="1" l="1"/>
  <c r="D804" i="1"/>
  <c r="B805" i="1"/>
  <c r="L805" i="1" s="1"/>
  <c r="F805" i="1"/>
  <c r="A806" i="1"/>
  <c r="G805" i="1"/>
  <c r="E805" i="1" l="1"/>
  <c r="D805" i="1"/>
  <c r="B806" i="1"/>
  <c r="L806" i="1" s="1"/>
  <c r="F806" i="1"/>
  <c r="A807" i="1"/>
  <c r="G806" i="1"/>
  <c r="E806" i="1" l="1"/>
  <c r="D806" i="1"/>
  <c r="B807" i="1"/>
  <c r="L807" i="1" s="1"/>
  <c r="F807" i="1"/>
  <c r="A808" i="1"/>
  <c r="G807" i="1"/>
  <c r="E807" i="1" l="1"/>
  <c r="D807" i="1"/>
  <c r="B808" i="1"/>
  <c r="L808" i="1" s="1"/>
  <c r="F808" i="1"/>
  <c r="G808" i="1"/>
  <c r="A809" i="1"/>
  <c r="E808" i="1" l="1"/>
  <c r="D808" i="1"/>
  <c r="B809" i="1"/>
  <c r="L809" i="1" s="1"/>
  <c r="F809" i="1"/>
  <c r="A810" i="1"/>
  <c r="G809" i="1"/>
  <c r="E809" i="1" l="1"/>
  <c r="D809" i="1"/>
  <c r="B810" i="1"/>
  <c r="L810" i="1" s="1"/>
  <c r="F810" i="1"/>
  <c r="G810" i="1"/>
  <c r="A811" i="1"/>
  <c r="E810" i="1" l="1"/>
  <c r="D810" i="1"/>
  <c r="B811" i="1"/>
  <c r="L811" i="1" s="1"/>
  <c r="F811" i="1"/>
  <c r="G811" i="1"/>
  <c r="A812" i="1"/>
  <c r="E811" i="1" l="1"/>
  <c r="D811" i="1"/>
  <c r="B812" i="1"/>
  <c r="L812" i="1" s="1"/>
  <c r="F812" i="1"/>
  <c r="G812" i="1"/>
  <c r="A813" i="1"/>
  <c r="E812" i="1" l="1"/>
  <c r="D812" i="1"/>
  <c r="B813" i="1"/>
  <c r="L813" i="1" s="1"/>
  <c r="F813" i="1"/>
  <c r="A814" i="1"/>
  <c r="G813" i="1"/>
  <c r="E813" i="1" l="1"/>
  <c r="D813" i="1"/>
  <c r="B814" i="1"/>
  <c r="L814" i="1" s="1"/>
  <c r="F814" i="1"/>
  <c r="G814" i="1"/>
  <c r="A815" i="1"/>
  <c r="E814" i="1" l="1"/>
  <c r="D814" i="1"/>
  <c r="B815" i="1"/>
  <c r="L815" i="1" s="1"/>
  <c r="F815" i="1"/>
  <c r="G815" i="1"/>
  <c r="A816" i="1"/>
  <c r="E815" i="1" l="1"/>
  <c r="D815" i="1"/>
  <c r="B816" i="1"/>
  <c r="L816" i="1" s="1"/>
  <c r="F816" i="1"/>
  <c r="A817" i="1"/>
  <c r="G816" i="1"/>
  <c r="E816" i="1" l="1"/>
  <c r="D816" i="1"/>
  <c r="B817" i="1"/>
  <c r="L817" i="1" s="1"/>
  <c r="F817" i="1"/>
  <c r="A818" i="1"/>
  <c r="G817" i="1"/>
  <c r="E817" i="1" l="1"/>
  <c r="D817" i="1"/>
  <c r="B818" i="1"/>
  <c r="L818" i="1" s="1"/>
  <c r="F818" i="1"/>
  <c r="A819" i="1"/>
  <c r="G818" i="1"/>
  <c r="E818" i="1" l="1"/>
  <c r="D818" i="1"/>
  <c r="B819" i="1"/>
  <c r="L819" i="1" s="1"/>
  <c r="F819" i="1"/>
  <c r="G819" i="1"/>
  <c r="A820" i="1"/>
  <c r="E819" i="1" l="1"/>
  <c r="D819" i="1"/>
  <c r="B820" i="1"/>
  <c r="L820" i="1" s="1"/>
  <c r="F820" i="1"/>
  <c r="A821" i="1"/>
  <c r="G820" i="1"/>
  <c r="E820" i="1" l="1"/>
  <c r="D820" i="1"/>
  <c r="B821" i="1"/>
  <c r="L821" i="1" s="1"/>
  <c r="F821" i="1"/>
  <c r="A822" i="1"/>
  <c r="G821" i="1"/>
  <c r="E821" i="1" l="1"/>
  <c r="D821" i="1"/>
  <c r="B822" i="1"/>
  <c r="L822" i="1" s="1"/>
  <c r="F822" i="1"/>
  <c r="A823" i="1"/>
  <c r="G822" i="1"/>
  <c r="E822" i="1" l="1"/>
  <c r="D822" i="1"/>
  <c r="B823" i="1"/>
  <c r="L823" i="1" s="1"/>
  <c r="F823" i="1"/>
  <c r="A824" i="1"/>
  <c r="G823" i="1"/>
  <c r="E823" i="1" l="1"/>
  <c r="D823" i="1"/>
  <c r="B824" i="1"/>
  <c r="L824" i="1" s="1"/>
  <c r="F824" i="1"/>
  <c r="G824" i="1"/>
  <c r="A825" i="1"/>
  <c r="E824" i="1" l="1"/>
  <c r="D824" i="1"/>
  <c r="B825" i="1"/>
  <c r="L825" i="1" s="1"/>
  <c r="F825" i="1"/>
  <c r="G825" i="1"/>
  <c r="A826" i="1"/>
  <c r="E825" i="1" l="1"/>
  <c r="D825" i="1"/>
  <c r="B826" i="1"/>
  <c r="L826" i="1" s="1"/>
  <c r="F826" i="1"/>
  <c r="G826" i="1"/>
  <c r="A827" i="1"/>
  <c r="E826" i="1" l="1"/>
  <c r="D826" i="1"/>
  <c r="B827" i="1"/>
  <c r="L827" i="1" s="1"/>
  <c r="F827" i="1"/>
  <c r="G827" i="1"/>
  <c r="A828" i="1"/>
  <c r="E827" i="1" l="1"/>
  <c r="D827" i="1"/>
  <c r="B828" i="1"/>
  <c r="L828" i="1" s="1"/>
  <c r="F828" i="1"/>
  <c r="A829" i="1"/>
  <c r="G828" i="1"/>
  <c r="E828" i="1" l="1"/>
  <c r="D828" i="1"/>
  <c r="B829" i="1"/>
  <c r="L829" i="1" s="1"/>
  <c r="F829" i="1"/>
  <c r="G829" i="1"/>
  <c r="A830" i="1"/>
  <c r="E829" i="1" l="1"/>
  <c r="D829" i="1"/>
  <c r="B830" i="1"/>
  <c r="L830" i="1" s="1"/>
  <c r="F830" i="1"/>
  <c r="A831" i="1"/>
  <c r="G830" i="1"/>
  <c r="E830" i="1" l="1"/>
  <c r="D830" i="1"/>
  <c r="B831" i="1"/>
  <c r="L831" i="1" s="1"/>
  <c r="F831" i="1"/>
  <c r="A832" i="1"/>
  <c r="G831" i="1"/>
  <c r="E831" i="1" l="1"/>
  <c r="D831" i="1"/>
  <c r="B832" i="1"/>
  <c r="L832" i="1" s="1"/>
  <c r="F832" i="1"/>
  <c r="G832" i="1"/>
  <c r="A833" i="1"/>
  <c r="E832" i="1" l="1"/>
  <c r="D832" i="1"/>
  <c r="B833" i="1"/>
  <c r="L833" i="1" s="1"/>
  <c r="F833" i="1"/>
  <c r="A834" i="1"/>
  <c r="G833" i="1"/>
  <c r="E833" i="1" l="1"/>
  <c r="D833" i="1"/>
  <c r="B834" i="1"/>
  <c r="L834" i="1" s="1"/>
  <c r="F834" i="1"/>
  <c r="G834" i="1"/>
  <c r="A835" i="1"/>
  <c r="E834" i="1" l="1"/>
  <c r="D834" i="1"/>
  <c r="B835" i="1"/>
  <c r="L835" i="1" s="1"/>
  <c r="F835" i="1"/>
  <c r="A836" i="1"/>
  <c r="G835" i="1"/>
  <c r="E835" i="1" l="1"/>
  <c r="D835" i="1"/>
  <c r="B836" i="1"/>
  <c r="L836" i="1" s="1"/>
  <c r="F836" i="1"/>
  <c r="G836" i="1"/>
  <c r="A837" i="1"/>
  <c r="E836" i="1" l="1"/>
  <c r="D836" i="1"/>
  <c r="B837" i="1"/>
  <c r="L837" i="1" s="1"/>
  <c r="F837" i="1"/>
  <c r="G837" i="1"/>
  <c r="A838" i="1"/>
  <c r="E837" i="1" l="1"/>
  <c r="D837" i="1"/>
  <c r="B838" i="1"/>
  <c r="L838" i="1" s="1"/>
  <c r="F838" i="1"/>
  <c r="A839" i="1"/>
  <c r="G838" i="1"/>
  <c r="E838" i="1" l="1"/>
  <c r="D838" i="1"/>
  <c r="B839" i="1"/>
  <c r="L839" i="1" s="1"/>
  <c r="F839" i="1"/>
  <c r="G839" i="1"/>
  <c r="A840" i="1"/>
  <c r="E839" i="1" l="1"/>
  <c r="D839" i="1"/>
  <c r="B840" i="1"/>
  <c r="L840" i="1" s="1"/>
  <c r="F840" i="1"/>
  <c r="A841" i="1"/>
  <c r="G840" i="1"/>
  <c r="E840" i="1" l="1"/>
  <c r="D840" i="1"/>
  <c r="B841" i="1"/>
  <c r="L841" i="1" s="1"/>
  <c r="F841" i="1"/>
  <c r="G841" i="1"/>
  <c r="A842" i="1"/>
  <c r="E841" i="1" l="1"/>
  <c r="D841" i="1"/>
  <c r="B842" i="1"/>
  <c r="L842" i="1" s="1"/>
  <c r="F842" i="1"/>
  <c r="A843" i="1"/>
  <c r="G842" i="1"/>
  <c r="E842" i="1" l="1"/>
  <c r="D842" i="1"/>
  <c r="B843" i="1"/>
  <c r="L843" i="1" s="1"/>
  <c r="F843" i="1"/>
  <c r="A844" i="1"/>
  <c r="G843" i="1"/>
  <c r="E843" i="1" l="1"/>
  <c r="D843" i="1"/>
  <c r="B844" i="1"/>
  <c r="L844" i="1" s="1"/>
  <c r="F844" i="1"/>
  <c r="A845" i="1"/>
  <c r="G844" i="1"/>
  <c r="E844" i="1" l="1"/>
  <c r="D844" i="1"/>
  <c r="B845" i="1"/>
  <c r="L845" i="1" s="1"/>
  <c r="F845" i="1"/>
  <c r="G845" i="1"/>
  <c r="A846" i="1"/>
  <c r="E845" i="1" l="1"/>
  <c r="D845" i="1"/>
  <c r="B846" i="1"/>
  <c r="L846" i="1" s="1"/>
  <c r="F846" i="1"/>
  <c r="A847" i="1"/>
  <c r="G846" i="1"/>
  <c r="E846" i="1" l="1"/>
  <c r="D846" i="1"/>
  <c r="B847" i="1"/>
  <c r="L847" i="1" s="1"/>
  <c r="F847" i="1"/>
  <c r="G847" i="1"/>
  <c r="A848" i="1"/>
  <c r="E847" i="1" l="1"/>
  <c r="D847" i="1"/>
  <c r="B848" i="1"/>
  <c r="L848" i="1" s="1"/>
  <c r="F848" i="1"/>
  <c r="G848" i="1"/>
  <c r="A849" i="1"/>
  <c r="E848" i="1" l="1"/>
  <c r="D848" i="1"/>
  <c r="B849" i="1"/>
  <c r="L849" i="1" s="1"/>
  <c r="F849" i="1"/>
  <c r="G849" i="1"/>
  <c r="A850" i="1"/>
  <c r="E849" i="1" l="1"/>
  <c r="D849" i="1"/>
  <c r="B850" i="1"/>
  <c r="L850" i="1" s="1"/>
  <c r="F850" i="1"/>
  <c r="G850" i="1"/>
  <c r="A851" i="1"/>
  <c r="E850" i="1" l="1"/>
  <c r="D850" i="1"/>
  <c r="B851" i="1"/>
  <c r="L851" i="1" s="1"/>
  <c r="F851" i="1"/>
  <c r="G851" i="1"/>
  <c r="A852" i="1"/>
  <c r="E851" i="1" l="1"/>
  <c r="D851" i="1"/>
  <c r="B852" i="1"/>
  <c r="L852" i="1" s="1"/>
  <c r="F852" i="1"/>
  <c r="A853" i="1"/>
  <c r="G852" i="1"/>
  <c r="E852" i="1" l="1"/>
  <c r="D852" i="1"/>
  <c r="B853" i="1"/>
  <c r="L853" i="1" s="1"/>
  <c r="F853" i="1"/>
  <c r="G853" i="1"/>
  <c r="A854" i="1"/>
  <c r="E853" i="1" l="1"/>
  <c r="D853" i="1"/>
  <c r="B854" i="1"/>
  <c r="L854" i="1" s="1"/>
  <c r="F854" i="1"/>
  <c r="A855" i="1"/>
  <c r="G854" i="1"/>
  <c r="E854" i="1" l="1"/>
  <c r="D854" i="1"/>
  <c r="B855" i="1"/>
  <c r="L855" i="1" s="1"/>
  <c r="F855" i="1"/>
  <c r="G855" i="1"/>
  <c r="A856" i="1"/>
  <c r="E855" i="1" l="1"/>
  <c r="D855" i="1"/>
  <c r="B856" i="1"/>
  <c r="L856" i="1" s="1"/>
  <c r="F856" i="1"/>
  <c r="G856" i="1"/>
  <c r="A857" i="1"/>
  <c r="E856" i="1" l="1"/>
  <c r="D856" i="1"/>
  <c r="B857" i="1"/>
  <c r="L857" i="1" s="1"/>
  <c r="F857" i="1"/>
  <c r="A858" i="1"/>
  <c r="G857" i="1"/>
  <c r="E857" i="1" l="1"/>
  <c r="D857" i="1"/>
  <c r="B858" i="1"/>
  <c r="L858" i="1" s="1"/>
  <c r="F858" i="1"/>
  <c r="G858" i="1"/>
  <c r="A859" i="1"/>
  <c r="E858" i="1" l="1"/>
  <c r="D858" i="1"/>
  <c r="B859" i="1"/>
  <c r="L859" i="1" s="1"/>
  <c r="F859" i="1"/>
  <c r="G859" i="1"/>
  <c r="A860" i="1"/>
  <c r="E859" i="1" l="1"/>
  <c r="D859" i="1"/>
  <c r="B860" i="1"/>
  <c r="L860" i="1" s="1"/>
  <c r="F860" i="1"/>
  <c r="G860" i="1"/>
  <c r="A861" i="1"/>
  <c r="E860" i="1" l="1"/>
  <c r="D860" i="1"/>
  <c r="B861" i="1"/>
  <c r="L861" i="1" s="1"/>
  <c r="F861" i="1"/>
  <c r="A862" i="1"/>
  <c r="G861" i="1"/>
  <c r="E861" i="1" l="1"/>
  <c r="D861" i="1"/>
  <c r="B862" i="1"/>
  <c r="L862" i="1" s="1"/>
  <c r="F862" i="1"/>
  <c r="G862" i="1"/>
  <c r="A863" i="1"/>
  <c r="E862" i="1" l="1"/>
  <c r="D862" i="1"/>
  <c r="B863" i="1"/>
  <c r="L863" i="1" s="1"/>
  <c r="F863" i="1"/>
  <c r="G863" i="1"/>
  <c r="A864" i="1"/>
  <c r="E863" i="1" l="1"/>
  <c r="D863" i="1"/>
  <c r="B864" i="1"/>
  <c r="L864" i="1" s="1"/>
  <c r="F864" i="1"/>
  <c r="G864" i="1"/>
  <c r="A865" i="1"/>
  <c r="E864" i="1" l="1"/>
  <c r="D864" i="1"/>
  <c r="B865" i="1"/>
  <c r="L865" i="1" s="1"/>
  <c r="F865" i="1"/>
  <c r="A866" i="1"/>
  <c r="G865" i="1"/>
  <c r="E865" i="1" l="1"/>
  <c r="D865" i="1"/>
  <c r="B866" i="1"/>
  <c r="L866" i="1" s="1"/>
  <c r="F866" i="1"/>
  <c r="G866" i="1"/>
  <c r="A867" i="1"/>
  <c r="E866" i="1" l="1"/>
  <c r="D866" i="1"/>
  <c r="B867" i="1"/>
  <c r="L867" i="1" s="1"/>
  <c r="F867" i="1"/>
  <c r="A868" i="1"/>
  <c r="G867" i="1"/>
  <c r="E867" i="1" l="1"/>
  <c r="D867" i="1"/>
  <c r="B868" i="1"/>
  <c r="L868" i="1" s="1"/>
  <c r="F868" i="1"/>
  <c r="G868" i="1"/>
  <c r="A869" i="1"/>
  <c r="E868" i="1" l="1"/>
  <c r="D868" i="1"/>
  <c r="B869" i="1"/>
  <c r="L869" i="1" s="1"/>
  <c r="F869" i="1"/>
  <c r="A870" i="1"/>
  <c r="G869" i="1"/>
  <c r="E869" i="1" l="1"/>
  <c r="D869" i="1"/>
  <c r="B870" i="1"/>
  <c r="L870" i="1" s="1"/>
  <c r="F870" i="1"/>
  <c r="G870" i="1"/>
  <c r="A871" i="1"/>
  <c r="E870" i="1" l="1"/>
  <c r="D870" i="1"/>
  <c r="B871" i="1"/>
  <c r="L871" i="1" s="1"/>
  <c r="F871" i="1"/>
  <c r="G871" i="1"/>
  <c r="A872" i="1"/>
  <c r="E871" i="1" l="1"/>
  <c r="D871" i="1"/>
  <c r="B872" i="1"/>
  <c r="L872" i="1" s="1"/>
  <c r="F872" i="1"/>
  <c r="G872" i="1"/>
  <c r="A873" i="1"/>
  <c r="E872" i="1" l="1"/>
  <c r="D872" i="1"/>
  <c r="B873" i="1"/>
  <c r="L873" i="1" s="1"/>
  <c r="F873" i="1"/>
  <c r="G873" i="1"/>
  <c r="A874" i="1"/>
  <c r="E873" i="1" l="1"/>
  <c r="D873" i="1"/>
  <c r="B874" i="1"/>
  <c r="L874" i="1" s="1"/>
  <c r="F874" i="1"/>
  <c r="A875" i="1"/>
  <c r="G874" i="1"/>
  <c r="E874" i="1" l="1"/>
  <c r="D874" i="1"/>
  <c r="B875" i="1"/>
  <c r="L875" i="1" s="1"/>
  <c r="F875" i="1"/>
  <c r="G875" i="1"/>
  <c r="A876" i="1"/>
  <c r="E875" i="1" l="1"/>
  <c r="D875" i="1"/>
  <c r="B876" i="1"/>
  <c r="L876" i="1" s="1"/>
  <c r="F876" i="1"/>
  <c r="A877" i="1"/>
  <c r="G876" i="1"/>
  <c r="E876" i="1" l="1"/>
  <c r="D876" i="1"/>
  <c r="B877" i="1"/>
  <c r="L877" i="1" s="1"/>
  <c r="F877" i="1"/>
  <c r="A878" i="1"/>
  <c r="G877" i="1"/>
  <c r="E877" i="1" l="1"/>
  <c r="D877" i="1"/>
  <c r="B878" i="1"/>
  <c r="L878" i="1" s="1"/>
  <c r="F878" i="1"/>
  <c r="A879" i="1"/>
  <c r="G878" i="1"/>
  <c r="E878" i="1" l="1"/>
  <c r="D878" i="1"/>
  <c r="B879" i="1"/>
  <c r="L879" i="1" s="1"/>
  <c r="F879" i="1"/>
  <c r="A880" i="1"/>
  <c r="G879" i="1"/>
  <c r="E879" i="1" l="1"/>
  <c r="D879" i="1"/>
  <c r="B880" i="1"/>
  <c r="L880" i="1" s="1"/>
  <c r="F880" i="1"/>
  <c r="G880" i="1"/>
  <c r="A881" i="1"/>
  <c r="E880" i="1" l="1"/>
  <c r="D880" i="1"/>
  <c r="B881" i="1"/>
  <c r="L881" i="1" s="1"/>
  <c r="F881" i="1"/>
  <c r="G881" i="1"/>
  <c r="A882" i="1"/>
  <c r="E881" i="1" l="1"/>
  <c r="D881" i="1"/>
  <c r="B882" i="1"/>
  <c r="L882" i="1" s="1"/>
  <c r="F882" i="1"/>
  <c r="A883" i="1"/>
  <c r="G882" i="1"/>
  <c r="E882" i="1" l="1"/>
  <c r="D882" i="1"/>
  <c r="B883" i="1"/>
  <c r="L883" i="1" s="1"/>
  <c r="F883" i="1"/>
  <c r="A884" i="1"/>
  <c r="G883" i="1"/>
  <c r="E883" i="1" l="1"/>
  <c r="D883" i="1"/>
  <c r="B884" i="1"/>
  <c r="L884" i="1" s="1"/>
  <c r="F884" i="1"/>
  <c r="A885" i="1"/>
  <c r="G884" i="1"/>
  <c r="E884" i="1" l="1"/>
  <c r="D884" i="1"/>
  <c r="B885" i="1"/>
  <c r="L885" i="1" s="1"/>
  <c r="F885" i="1"/>
  <c r="G885" i="1"/>
  <c r="A886" i="1"/>
  <c r="E885" i="1" l="1"/>
  <c r="D885" i="1"/>
  <c r="B886" i="1"/>
  <c r="L886" i="1" s="1"/>
  <c r="F886" i="1"/>
  <c r="G886" i="1"/>
  <c r="A887" i="1"/>
  <c r="E886" i="1" l="1"/>
  <c r="D886" i="1"/>
  <c r="B887" i="1"/>
  <c r="L887" i="1" s="1"/>
  <c r="F887" i="1"/>
  <c r="G887" i="1"/>
  <c r="A888" i="1"/>
  <c r="E887" i="1" l="1"/>
  <c r="D887" i="1"/>
  <c r="B888" i="1"/>
  <c r="L888" i="1" s="1"/>
  <c r="F888" i="1"/>
  <c r="G888" i="1"/>
  <c r="A889" i="1"/>
  <c r="E888" i="1" l="1"/>
  <c r="D888" i="1"/>
  <c r="B889" i="1"/>
  <c r="L889" i="1" s="1"/>
  <c r="F889" i="1"/>
  <c r="A890" i="1"/>
  <c r="G889" i="1"/>
  <c r="E889" i="1" l="1"/>
  <c r="D889" i="1"/>
  <c r="B890" i="1"/>
  <c r="L890" i="1" s="1"/>
  <c r="F890" i="1"/>
  <c r="G890" i="1"/>
  <c r="A891" i="1"/>
  <c r="E890" i="1" l="1"/>
  <c r="D890" i="1"/>
  <c r="B891" i="1"/>
  <c r="L891" i="1" s="1"/>
  <c r="F891" i="1"/>
  <c r="G891" i="1"/>
  <c r="A892" i="1"/>
  <c r="E891" i="1" l="1"/>
  <c r="D891" i="1"/>
  <c r="B892" i="1"/>
  <c r="L892" i="1" s="1"/>
  <c r="F892" i="1"/>
  <c r="A893" i="1"/>
  <c r="G892" i="1"/>
  <c r="E892" i="1" l="1"/>
  <c r="D892" i="1"/>
  <c r="B893" i="1"/>
  <c r="L893" i="1" s="1"/>
  <c r="F893" i="1"/>
  <c r="G893" i="1"/>
  <c r="A894" i="1"/>
  <c r="E893" i="1" l="1"/>
  <c r="D893" i="1"/>
  <c r="B894" i="1"/>
  <c r="L894" i="1" s="1"/>
  <c r="F894" i="1"/>
  <c r="A895" i="1"/>
  <c r="G894" i="1"/>
  <c r="E894" i="1" l="1"/>
  <c r="D894" i="1"/>
  <c r="B895" i="1"/>
  <c r="L895" i="1" s="1"/>
  <c r="F895" i="1"/>
  <c r="A896" i="1"/>
  <c r="G895" i="1"/>
  <c r="E895" i="1" l="1"/>
  <c r="D895" i="1"/>
  <c r="B896" i="1"/>
  <c r="L896" i="1" s="1"/>
  <c r="F896" i="1"/>
  <c r="A897" i="1"/>
  <c r="G896" i="1"/>
  <c r="E896" i="1" l="1"/>
  <c r="D896" i="1"/>
  <c r="B897" i="1"/>
  <c r="L897" i="1" s="1"/>
  <c r="F897" i="1"/>
  <c r="A898" i="1"/>
  <c r="G897" i="1"/>
  <c r="E897" i="1" l="1"/>
  <c r="D897" i="1"/>
  <c r="B898" i="1"/>
  <c r="L898" i="1" s="1"/>
  <c r="F898" i="1"/>
  <c r="A899" i="1"/>
  <c r="G898" i="1"/>
  <c r="E898" i="1" l="1"/>
  <c r="D898" i="1"/>
  <c r="B899" i="1"/>
  <c r="L899" i="1" s="1"/>
  <c r="F899" i="1"/>
  <c r="G899" i="1"/>
  <c r="A900" i="1"/>
  <c r="E899" i="1" l="1"/>
  <c r="D899" i="1"/>
  <c r="B900" i="1"/>
  <c r="L900" i="1" s="1"/>
  <c r="F900" i="1"/>
  <c r="G900" i="1"/>
  <c r="A901" i="1"/>
  <c r="E900" i="1" l="1"/>
  <c r="D900" i="1"/>
  <c r="B901" i="1"/>
  <c r="L901" i="1" s="1"/>
  <c r="F901" i="1"/>
  <c r="G901" i="1"/>
  <c r="A902" i="1"/>
  <c r="E901" i="1" l="1"/>
  <c r="D901" i="1"/>
  <c r="B902" i="1"/>
  <c r="L902" i="1" s="1"/>
  <c r="F902" i="1"/>
  <c r="A903" i="1"/>
  <c r="G902" i="1"/>
  <c r="E902" i="1" l="1"/>
  <c r="D902" i="1"/>
  <c r="B903" i="1"/>
  <c r="L903" i="1" s="1"/>
  <c r="F903" i="1"/>
  <c r="G903" i="1"/>
  <c r="A904" i="1"/>
  <c r="E903" i="1" l="1"/>
  <c r="D903" i="1"/>
  <c r="B904" i="1"/>
  <c r="L904" i="1" s="1"/>
  <c r="F904" i="1"/>
  <c r="A905" i="1"/>
  <c r="G904" i="1"/>
  <c r="E904" i="1" l="1"/>
  <c r="D904" i="1"/>
  <c r="B905" i="1"/>
  <c r="L905" i="1" s="1"/>
  <c r="F905" i="1"/>
  <c r="G905" i="1"/>
  <c r="A906" i="1"/>
  <c r="E905" i="1" l="1"/>
  <c r="D905" i="1"/>
  <c r="B906" i="1"/>
  <c r="L906" i="1" s="1"/>
  <c r="F906" i="1"/>
  <c r="G906" i="1"/>
  <c r="A907" i="1"/>
  <c r="E906" i="1" l="1"/>
  <c r="D906" i="1"/>
  <c r="B907" i="1"/>
  <c r="L907" i="1" s="1"/>
  <c r="F907" i="1"/>
  <c r="G907" i="1"/>
  <c r="A908" i="1"/>
  <c r="E907" i="1" l="1"/>
  <c r="D907" i="1"/>
  <c r="B908" i="1"/>
  <c r="L908" i="1" s="1"/>
  <c r="F908" i="1"/>
  <c r="G908" i="1"/>
  <c r="A909" i="1"/>
  <c r="E908" i="1" l="1"/>
  <c r="D908" i="1"/>
  <c r="B909" i="1"/>
  <c r="L909" i="1" s="1"/>
  <c r="F909" i="1"/>
  <c r="G909" i="1"/>
  <c r="A910" i="1"/>
  <c r="E909" i="1" l="1"/>
  <c r="D909" i="1"/>
  <c r="B910" i="1"/>
  <c r="L910" i="1" s="1"/>
  <c r="F910" i="1"/>
  <c r="G910" i="1"/>
  <c r="A911" i="1"/>
  <c r="E910" i="1" l="1"/>
  <c r="D910" i="1"/>
  <c r="B911" i="1"/>
  <c r="L911" i="1" s="1"/>
  <c r="F911" i="1"/>
  <c r="G911" i="1"/>
  <c r="A912" i="1"/>
  <c r="E911" i="1" l="1"/>
  <c r="D911" i="1"/>
  <c r="B912" i="1"/>
  <c r="L912" i="1" s="1"/>
  <c r="F912" i="1"/>
  <c r="A913" i="1"/>
  <c r="G912" i="1"/>
  <c r="E912" i="1" l="1"/>
  <c r="D912" i="1"/>
  <c r="B913" i="1"/>
  <c r="L913" i="1" s="1"/>
  <c r="F913" i="1"/>
  <c r="A914" i="1"/>
  <c r="G913" i="1"/>
  <c r="E913" i="1" l="1"/>
  <c r="D913" i="1"/>
  <c r="B914" i="1"/>
  <c r="L914" i="1" s="1"/>
  <c r="F914" i="1"/>
  <c r="A915" i="1"/>
  <c r="G914" i="1"/>
  <c r="E914" i="1" l="1"/>
  <c r="D914" i="1"/>
  <c r="B915" i="1"/>
  <c r="L915" i="1" s="1"/>
  <c r="F915" i="1"/>
  <c r="G915" i="1"/>
  <c r="A916" i="1"/>
  <c r="E915" i="1" l="1"/>
  <c r="D915" i="1"/>
  <c r="B916" i="1"/>
  <c r="L916" i="1" s="1"/>
  <c r="F916" i="1"/>
  <c r="G916" i="1"/>
  <c r="A917" i="1"/>
  <c r="E916" i="1" l="1"/>
  <c r="D916" i="1"/>
  <c r="B917" i="1"/>
  <c r="L917" i="1" s="1"/>
  <c r="F917" i="1"/>
  <c r="G917" i="1"/>
  <c r="A918" i="1"/>
  <c r="E917" i="1" l="1"/>
  <c r="D917" i="1"/>
  <c r="B918" i="1"/>
  <c r="L918" i="1" s="1"/>
  <c r="F918" i="1"/>
  <c r="A919" i="1"/>
  <c r="G918" i="1"/>
  <c r="E918" i="1" l="1"/>
  <c r="D918" i="1"/>
  <c r="B919" i="1"/>
  <c r="L919" i="1" s="1"/>
  <c r="F919" i="1"/>
  <c r="G919" i="1"/>
  <c r="A920" i="1"/>
  <c r="E919" i="1" l="1"/>
  <c r="D919" i="1"/>
  <c r="B920" i="1"/>
  <c r="L920" i="1" s="1"/>
  <c r="F920" i="1"/>
  <c r="G920" i="1"/>
  <c r="A921" i="1"/>
  <c r="E920" i="1" l="1"/>
  <c r="D920" i="1"/>
  <c r="B921" i="1"/>
  <c r="L921" i="1" s="1"/>
  <c r="F921" i="1"/>
  <c r="A922" i="1"/>
  <c r="G921" i="1"/>
  <c r="E921" i="1" l="1"/>
  <c r="D921" i="1"/>
  <c r="B922" i="1"/>
  <c r="L922" i="1" s="1"/>
  <c r="F922" i="1"/>
  <c r="A923" i="1"/>
  <c r="G922" i="1"/>
  <c r="E922" i="1" l="1"/>
  <c r="D922" i="1"/>
  <c r="B923" i="1"/>
  <c r="L923" i="1" s="1"/>
  <c r="F923" i="1"/>
  <c r="A924" i="1"/>
  <c r="G923" i="1"/>
  <c r="E923" i="1" l="1"/>
  <c r="D923" i="1"/>
  <c r="B924" i="1"/>
  <c r="L924" i="1" s="1"/>
  <c r="F924" i="1"/>
  <c r="A925" i="1"/>
  <c r="G924" i="1"/>
  <c r="E924" i="1" l="1"/>
  <c r="D924" i="1"/>
  <c r="B925" i="1"/>
  <c r="L925" i="1" s="1"/>
  <c r="F925" i="1"/>
  <c r="G925" i="1"/>
  <c r="A926" i="1"/>
  <c r="E925" i="1" l="1"/>
  <c r="D925" i="1"/>
  <c r="B926" i="1"/>
  <c r="L926" i="1" s="1"/>
  <c r="F926" i="1"/>
  <c r="A927" i="1"/>
  <c r="G926" i="1"/>
  <c r="E926" i="1" l="1"/>
  <c r="D926" i="1"/>
  <c r="B927" i="1"/>
  <c r="L927" i="1" s="1"/>
  <c r="F927" i="1"/>
  <c r="A928" i="1"/>
  <c r="G927" i="1"/>
  <c r="E927" i="1" l="1"/>
  <c r="D927" i="1"/>
  <c r="B928" i="1"/>
  <c r="L928" i="1" s="1"/>
  <c r="F928" i="1"/>
  <c r="G928" i="1"/>
  <c r="A929" i="1"/>
  <c r="E928" i="1" l="1"/>
  <c r="D928" i="1"/>
  <c r="B929" i="1"/>
  <c r="L929" i="1" s="1"/>
  <c r="F929" i="1"/>
  <c r="G929" i="1"/>
  <c r="A930" i="1"/>
  <c r="E929" i="1" l="1"/>
  <c r="D929" i="1"/>
  <c r="B930" i="1"/>
  <c r="L930" i="1" s="1"/>
  <c r="F930" i="1"/>
  <c r="A931" i="1"/>
  <c r="G930" i="1"/>
  <c r="E930" i="1" l="1"/>
  <c r="D930" i="1"/>
  <c r="B931" i="1"/>
  <c r="L931" i="1" s="1"/>
  <c r="F931" i="1"/>
  <c r="G931" i="1"/>
  <c r="A932" i="1"/>
  <c r="E931" i="1" l="1"/>
  <c r="D931" i="1"/>
  <c r="B932" i="1"/>
  <c r="L932" i="1" s="1"/>
  <c r="F932" i="1"/>
  <c r="G932" i="1"/>
  <c r="A933" i="1"/>
  <c r="E932" i="1" l="1"/>
  <c r="D932" i="1"/>
  <c r="B933" i="1"/>
  <c r="L933" i="1" s="1"/>
  <c r="F933" i="1"/>
  <c r="G933" i="1"/>
  <c r="A934" i="1"/>
  <c r="E933" i="1" l="1"/>
  <c r="D933" i="1"/>
  <c r="B934" i="1"/>
  <c r="L934" i="1" s="1"/>
  <c r="F934" i="1"/>
  <c r="A935" i="1"/>
  <c r="G934" i="1"/>
  <c r="E934" i="1" l="1"/>
  <c r="D934" i="1"/>
  <c r="B935" i="1"/>
  <c r="L935" i="1" s="1"/>
  <c r="F935" i="1"/>
  <c r="G935" i="1"/>
  <c r="A936" i="1"/>
  <c r="E935" i="1" l="1"/>
  <c r="D935" i="1"/>
  <c r="B936" i="1"/>
  <c r="L936" i="1" s="1"/>
  <c r="F936" i="1"/>
  <c r="G936" i="1"/>
  <c r="A937" i="1"/>
  <c r="E936" i="1" l="1"/>
  <c r="D936" i="1"/>
  <c r="B937" i="1"/>
  <c r="L937" i="1" s="1"/>
  <c r="F937" i="1"/>
  <c r="G937" i="1"/>
  <c r="A938" i="1"/>
  <c r="E937" i="1" l="1"/>
  <c r="D937" i="1"/>
  <c r="B938" i="1"/>
  <c r="L938" i="1" s="1"/>
  <c r="F938" i="1"/>
  <c r="A939" i="1"/>
  <c r="G938" i="1"/>
  <c r="E938" i="1" l="1"/>
  <c r="D938" i="1"/>
  <c r="B939" i="1"/>
  <c r="L939" i="1" s="1"/>
  <c r="F939" i="1"/>
  <c r="G939" i="1"/>
  <c r="A940" i="1"/>
  <c r="E939" i="1" l="1"/>
  <c r="D939" i="1"/>
  <c r="B940" i="1"/>
  <c r="L940" i="1" s="1"/>
  <c r="F940" i="1"/>
  <c r="A941" i="1"/>
  <c r="G940" i="1"/>
  <c r="E940" i="1" l="1"/>
  <c r="D940" i="1"/>
  <c r="B941" i="1"/>
  <c r="L941" i="1" s="1"/>
  <c r="F941" i="1"/>
  <c r="G941" i="1"/>
  <c r="A942" i="1"/>
  <c r="E941" i="1" l="1"/>
  <c r="D941" i="1"/>
  <c r="B942" i="1"/>
  <c r="L942" i="1" s="1"/>
  <c r="F942" i="1"/>
  <c r="G942" i="1"/>
  <c r="A943" i="1"/>
  <c r="E942" i="1" l="1"/>
  <c r="D942" i="1"/>
  <c r="B943" i="1"/>
  <c r="L943" i="1" s="1"/>
  <c r="F943" i="1"/>
  <c r="G943" i="1"/>
  <c r="A944" i="1"/>
  <c r="E943" i="1" l="1"/>
  <c r="D943" i="1"/>
  <c r="B944" i="1"/>
  <c r="L944" i="1" s="1"/>
  <c r="F944" i="1"/>
  <c r="A945" i="1"/>
  <c r="G944" i="1"/>
  <c r="E944" i="1" l="1"/>
  <c r="D944" i="1"/>
  <c r="B945" i="1"/>
  <c r="L945" i="1" s="1"/>
  <c r="F945" i="1"/>
  <c r="A946" i="1"/>
  <c r="G945" i="1"/>
  <c r="E945" i="1" l="1"/>
  <c r="D945" i="1"/>
  <c r="B946" i="1"/>
  <c r="L946" i="1" s="1"/>
  <c r="F946" i="1"/>
  <c r="G946" i="1"/>
  <c r="A947" i="1"/>
  <c r="E946" i="1" l="1"/>
  <c r="D946" i="1"/>
  <c r="B947" i="1"/>
  <c r="L947" i="1" s="1"/>
  <c r="F947" i="1"/>
  <c r="A948" i="1"/>
  <c r="G947" i="1"/>
  <c r="E947" i="1" l="1"/>
  <c r="D947" i="1"/>
  <c r="B948" i="1"/>
  <c r="L948" i="1" s="1"/>
  <c r="F948" i="1"/>
  <c r="G948" i="1"/>
  <c r="A949" i="1"/>
  <c r="E948" i="1" l="1"/>
  <c r="D948" i="1"/>
  <c r="B949" i="1"/>
  <c r="L949" i="1" s="1"/>
  <c r="F949" i="1"/>
  <c r="A950" i="1"/>
  <c r="G949" i="1"/>
  <c r="E949" i="1" l="1"/>
  <c r="D949" i="1"/>
  <c r="B950" i="1"/>
  <c r="L950" i="1" s="1"/>
  <c r="F950" i="1"/>
  <c r="G950" i="1"/>
  <c r="A951" i="1"/>
  <c r="E950" i="1" l="1"/>
  <c r="D950" i="1"/>
  <c r="B951" i="1"/>
  <c r="L951" i="1" s="1"/>
  <c r="F951" i="1"/>
  <c r="G951" i="1"/>
  <c r="A952" i="1"/>
  <c r="E951" i="1" l="1"/>
  <c r="D951" i="1"/>
  <c r="B952" i="1"/>
  <c r="L952" i="1" s="1"/>
  <c r="F952" i="1"/>
  <c r="G952" i="1"/>
  <c r="A953" i="1"/>
  <c r="E952" i="1" l="1"/>
  <c r="D952" i="1"/>
  <c r="B953" i="1"/>
  <c r="L953" i="1" s="1"/>
  <c r="F953" i="1"/>
  <c r="A954" i="1"/>
  <c r="G953" i="1"/>
  <c r="E953" i="1" l="1"/>
  <c r="D953" i="1"/>
  <c r="B954" i="1"/>
  <c r="L954" i="1" s="1"/>
  <c r="F954" i="1"/>
  <c r="G954" i="1"/>
  <c r="A955" i="1"/>
  <c r="E954" i="1" l="1"/>
  <c r="D954" i="1"/>
  <c r="B955" i="1"/>
  <c r="L955" i="1" s="1"/>
  <c r="F955" i="1"/>
  <c r="A956" i="1"/>
  <c r="G955" i="1"/>
  <c r="E955" i="1" l="1"/>
  <c r="D955" i="1"/>
  <c r="B956" i="1"/>
  <c r="L956" i="1" s="1"/>
  <c r="F956" i="1"/>
  <c r="A957" i="1"/>
  <c r="G956" i="1"/>
  <c r="E956" i="1" l="1"/>
  <c r="D956" i="1"/>
  <c r="B957" i="1"/>
  <c r="L957" i="1" s="1"/>
  <c r="F957" i="1"/>
  <c r="G957" i="1"/>
  <c r="A958" i="1"/>
  <c r="E957" i="1" l="1"/>
  <c r="D957" i="1"/>
  <c r="B958" i="1"/>
  <c r="L958" i="1" s="1"/>
  <c r="F958" i="1"/>
  <c r="A959" i="1"/>
  <c r="G958" i="1"/>
  <c r="E958" i="1" l="1"/>
  <c r="D958" i="1"/>
  <c r="B959" i="1"/>
  <c r="L959" i="1" s="1"/>
  <c r="F959" i="1"/>
  <c r="A960" i="1"/>
  <c r="G959" i="1"/>
  <c r="E959" i="1" l="1"/>
  <c r="D959" i="1"/>
  <c r="B960" i="1"/>
  <c r="L960" i="1" s="1"/>
  <c r="F960" i="1"/>
  <c r="G960" i="1"/>
  <c r="A961" i="1"/>
  <c r="E960" i="1" l="1"/>
  <c r="D960" i="1"/>
  <c r="B961" i="1"/>
  <c r="L961" i="1" s="1"/>
  <c r="F961" i="1"/>
  <c r="G961" i="1"/>
  <c r="A962" i="1"/>
  <c r="E961" i="1" l="1"/>
  <c r="D961" i="1"/>
  <c r="B962" i="1"/>
  <c r="L962" i="1" s="1"/>
  <c r="F962" i="1"/>
  <c r="G962" i="1"/>
  <c r="A963" i="1"/>
  <c r="E962" i="1" l="1"/>
  <c r="D962" i="1"/>
  <c r="B963" i="1"/>
  <c r="L963" i="1" s="1"/>
  <c r="F963" i="1"/>
  <c r="A964" i="1"/>
  <c r="G963" i="1"/>
  <c r="E963" i="1" l="1"/>
  <c r="D963" i="1"/>
  <c r="B964" i="1"/>
  <c r="L964" i="1" s="1"/>
  <c r="F964" i="1"/>
  <c r="G964" i="1"/>
  <c r="A965" i="1"/>
  <c r="E964" i="1" l="1"/>
  <c r="D964" i="1"/>
  <c r="B965" i="1"/>
  <c r="L965" i="1" s="1"/>
  <c r="F965" i="1"/>
  <c r="A966" i="1"/>
  <c r="G965" i="1"/>
  <c r="E965" i="1" l="1"/>
  <c r="D965" i="1"/>
  <c r="B966" i="1"/>
  <c r="L966" i="1" s="1"/>
  <c r="F966" i="1"/>
  <c r="G966" i="1"/>
  <c r="A967" i="1"/>
  <c r="E966" i="1" l="1"/>
  <c r="D966" i="1"/>
  <c r="B967" i="1"/>
  <c r="L967" i="1" s="1"/>
  <c r="F967" i="1"/>
  <c r="A968" i="1"/>
  <c r="G967" i="1"/>
  <c r="E967" i="1" l="1"/>
  <c r="D967" i="1"/>
  <c r="B968" i="1"/>
  <c r="L968" i="1" s="1"/>
  <c r="F968" i="1"/>
  <c r="A969" i="1"/>
  <c r="G968" i="1"/>
  <c r="E968" i="1" l="1"/>
  <c r="D968" i="1"/>
  <c r="B969" i="1"/>
  <c r="L969" i="1" s="1"/>
  <c r="F969" i="1"/>
  <c r="G969" i="1"/>
  <c r="A970" i="1"/>
  <c r="E969" i="1" l="1"/>
  <c r="D969" i="1"/>
  <c r="B970" i="1"/>
  <c r="L970" i="1" s="1"/>
  <c r="F970" i="1"/>
  <c r="G970" i="1"/>
  <c r="A971" i="1"/>
  <c r="E970" i="1" l="1"/>
  <c r="D970" i="1"/>
  <c r="B971" i="1"/>
  <c r="L971" i="1" s="1"/>
  <c r="F971" i="1"/>
  <c r="A972" i="1"/>
  <c r="G971" i="1"/>
  <c r="E971" i="1" l="1"/>
  <c r="D971" i="1"/>
  <c r="B972" i="1"/>
  <c r="L972" i="1" s="1"/>
  <c r="F972" i="1"/>
  <c r="A973" i="1"/>
  <c r="G972" i="1"/>
  <c r="E972" i="1" l="1"/>
  <c r="D972" i="1"/>
  <c r="B973" i="1"/>
  <c r="L973" i="1" s="1"/>
  <c r="F973" i="1"/>
  <c r="G973" i="1"/>
  <c r="A974" i="1"/>
  <c r="E973" i="1" l="1"/>
  <c r="D973" i="1"/>
  <c r="B974" i="1"/>
  <c r="L974" i="1" s="1"/>
  <c r="F974" i="1"/>
  <c r="A975" i="1"/>
  <c r="G974" i="1"/>
  <c r="E974" i="1" l="1"/>
  <c r="D974" i="1"/>
  <c r="B975" i="1"/>
  <c r="L975" i="1" s="1"/>
  <c r="F975" i="1"/>
  <c r="A976" i="1"/>
  <c r="G975" i="1"/>
  <c r="E975" i="1" l="1"/>
  <c r="D975" i="1"/>
  <c r="B976" i="1"/>
  <c r="L976" i="1" s="1"/>
  <c r="F976" i="1"/>
  <c r="A977" i="1"/>
  <c r="G976" i="1"/>
  <c r="E976" i="1" l="1"/>
  <c r="D976" i="1"/>
  <c r="B977" i="1"/>
  <c r="L977" i="1" s="1"/>
  <c r="F977" i="1"/>
  <c r="A978" i="1"/>
  <c r="G977" i="1"/>
  <c r="E977" i="1" l="1"/>
  <c r="D977" i="1"/>
  <c r="B978" i="1"/>
  <c r="L978" i="1" s="1"/>
  <c r="F978" i="1"/>
  <c r="A979" i="1"/>
  <c r="G978" i="1"/>
  <c r="E978" i="1" l="1"/>
  <c r="D978" i="1"/>
  <c r="B979" i="1"/>
  <c r="L979" i="1" s="1"/>
  <c r="F979" i="1"/>
  <c r="A980" i="1"/>
  <c r="G979" i="1"/>
  <c r="E979" i="1" l="1"/>
  <c r="D979" i="1"/>
  <c r="B980" i="1"/>
  <c r="L980" i="1" s="1"/>
  <c r="F980" i="1"/>
  <c r="G980" i="1"/>
  <c r="A981" i="1"/>
  <c r="E980" i="1" l="1"/>
  <c r="D980" i="1"/>
  <c r="B981" i="1"/>
  <c r="L981" i="1" s="1"/>
  <c r="F981" i="1"/>
  <c r="G981" i="1"/>
  <c r="A982" i="1"/>
  <c r="E981" i="1" l="1"/>
  <c r="D981" i="1"/>
  <c r="B982" i="1"/>
  <c r="L982" i="1" s="1"/>
  <c r="F982" i="1"/>
  <c r="G982" i="1"/>
  <c r="A983" i="1"/>
  <c r="E982" i="1" l="1"/>
  <c r="D982" i="1"/>
  <c r="B983" i="1"/>
  <c r="L983" i="1" s="1"/>
  <c r="F983" i="1"/>
  <c r="A984" i="1"/>
  <c r="G983" i="1"/>
  <c r="E983" i="1" l="1"/>
  <c r="D983" i="1"/>
  <c r="B984" i="1"/>
  <c r="L984" i="1" s="1"/>
  <c r="F984" i="1"/>
  <c r="G984" i="1"/>
  <c r="A985" i="1"/>
  <c r="E984" i="1" l="1"/>
  <c r="D984" i="1"/>
  <c r="B985" i="1"/>
  <c r="L985" i="1" s="1"/>
  <c r="F985" i="1"/>
  <c r="G985" i="1"/>
  <c r="A986" i="1"/>
  <c r="E985" i="1" l="1"/>
  <c r="D985" i="1"/>
  <c r="B986" i="1"/>
  <c r="L986" i="1" s="1"/>
  <c r="F986" i="1"/>
  <c r="G986" i="1"/>
  <c r="A987" i="1"/>
  <c r="E986" i="1" l="1"/>
  <c r="D986" i="1"/>
  <c r="B987" i="1"/>
  <c r="L987" i="1" s="1"/>
  <c r="F987" i="1"/>
  <c r="G987" i="1"/>
  <c r="A988" i="1"/>
  <c r="E987" i="1" l="1"/>
  <c r="D987" i="1"/>
  <c r="B988" i="1"/>
  <c r="L988" i="1" s="1"/>
  <c r="F988" i="1"/>
  <c r="A989" i="1"/>
  <c r="G988" i="1"/>
  <c r="E988" i="1" l="1"/>
  <c r="D988" i="1"/>
  <c r="B989" i="1"/>
  <c r="L989" i="1" s="1"/>
  <c r="F989" i="1"/>
  <c r="G989" i="1"/>
  <c r="A990" i="1"/>
  <c r="E989" i="1" l="1"/>
  <c r="D989" i="1"/>
  <c r="B990" i="1"/>
  <c r="L990" i="1" s="1"/>
  <c r="F990" i="1"/>
  <c r="G990" i="1"/>
  <c r="A991" i="1"/>
  <c r="E990" i="1" l="1"/>
  <c r="D990" i="1"/>
  <c r="B991" i="1"/>
  <c r="L991" i="1" s="1"/>
  <c r="F991" i="1"/>
  <c r="A992" i="1"/>
  <c r="G991" i="1"/>
  <c r="E991" i="1" l="1"/>
  <c r="D991" i="1"/>
  <c r="B992" i="1"/>
  <c r="L992" i="1" s="1"/>
  <c r="F992" i="1"/>
  <c r="G992" i="1"/>
  <c r="A993" i="1"/>
  <c r="E992" i="1" l="1"/>
  <c r="D992" i="1"/>
  <c r="B993" i="1"/>
  <c r="L993" i="1" s="1"/>
  <c r="F993" i="1"/>
  <c r="A994" i="1"/>
  <c r="G993" i="1"/>
  <c r="E993" i="1" l="1"/>
  <c r="D993" i="1"/>
  <c r="B994" i="1"/>
  <c r="L994" i="1" s="1"/>
  <c r="F994" i="1"/>
  <c r="G994" i="1"/>
  <c r="A995" i="1"/>
  <c r="E994" i="1" l="1"/>
  <c r="D994" i="1"/>
  <c r="B995" i="1"/>
  <c r="L995" i="1" s="1"/>
  <c r="F995" i="1"/>
  <c r="A996" i="1"/>
  <c r="G995" i="1"/>
  <c r="E995" i="1" l="1"/>
  <c r="D995" i="1"/>
  <c r="B996" i="1"/>
  <c r="L996" i="1" s="1"/>
  <c r="F996" i="1"/>
  <c r="G996" i="1"/>
  <c r="A997" i="1"/>
  <c r="E996" i="1" l="1"/>
  <c r="D996" i="1"/>
  <c r="B997" i="1"/>
  <c r="L997" i="1" s="1"/>
  <c r="F997" i="1"/>
  <c r="G997" i="1"/>
  <c r="A998" i="1"/>
  <c r="E997" i="1" l="1"/>
  <c r="D997" i="1"/>
  <c r="B998" i="1"/>
  <c r="L998" i="1" s="1"/>
  <c r="F998" i="1"/>
  <c r="G998" i="1"/>
  <c r="A999" i="1"/>
  <c r="E998" i="1" l="1"/>
  <c r="D998" i="1"/>
  <c r="B999" i="1"/>
  <c r="L999" i="1" s="1"/>
  <c r="F999" i="1"/>
  <c r="G999" i="1"/>
  <c r="A1000" i="1"/>
  <c r="E999" i="1" l="1"/>
  <c r="D999" i="1"/>
  <c r="B1000" i="1"/>
  <c r="L1000" i="1" s="1"/>
  <c r="F1000" i="1"/>
  <c r="G1000" i="1"/>
  <c r="A1001" i="1"/>
  <c r="E1000" i="1" l="1"/>
  <c r="D1000" i="1"/>
  <c r="B1001" i="1"/>
  <c r="L1001" i="1" s="1"/>
  <c r="F1001" i="1"/>
  <c r="A1002" i="1"/>
  <c r="G1001" i="1"/>
  <c r="E1001" i="1" l="1"/>
  <c r="D1001" i="1"/>
  <c r="B1002" i="1"/>
  <c r="L1002" i="1" s="1"/>
  <c r="F1002" i="1"/>
  <c r="A1003" i="1"/>
  <c r="G1002" i="1"/>
  <c r="E1002" i="1" l="1"/>
  <c r="D1002" i="1"/>
  <c r="B1003" i="1"/>
  <c r="L1003" i="1" s="1"/>
  <c r="F1003" i="1"/>
  <c r="G1003" i="1"/>
  <c r="A1004" i="1"/>
  <c r="E1003" i="1" l="1"/>
  <c r="D1003" i="1"/>
  <c r="B1004" i="1"/>
  <c r="L1004" i="1" s="1"/>
  <c r="F1004" i="1"/>
  <c r="A1005" i="1"/>
  <c r="G1004" i="1"/>
  <c r="E1004" i="1" l="1"/>
  <c r="D1004" i="1"/>
  <c r="B1005" i="1"/>
  <c r="L1005" i="1" s="1"/>
  <c r="F1005" i="1"/>
  <c r="G1005" i="1"/>
  <c r="A1006" i="1"/>
  <c r="E1005" i="1" l="1"/>
  <c r="D1005" i="1"/>
  <c r="B1006" i="1"/>
  <c r="L1006" i="1" s="1"/>
  <c r="F1006" i="1"/>
  <c r="G1006" i="1"/>
  <c r="A1007" i="1"/>
  <c r="E1006" i="1" l="1"/>
  <c r="D1006" i="1"/>
  <c r="B1007" i="1"/>
  <c r="L1007" i="1" s="1"/>
  <c r="F1007" i="1"/>
  <c r="G1007" i="1"/>
  <c r="A1008" i="1"/>
  <c r="E1007" i="1" l="1"/>
  <c r="D1007" i="1"/>
  <c r="B1008" i="1"/>
  <c r="L1008" i="1" s="1"/>
  <c r="F1008" i="1"/>
  <c r="A1009" i="1"/>
  <c r="G1008" i="1"/>
  <c r="E1008" i="1" l="1"/>
  <c r="D1008" i="1"/>
  <c r="B1009" i="1"/>
  <c r="L1009" i="1" s="1"/>
  <c r="F1009" i="1"/>
  <c r="G1009" i="1"/>
  <c r="A1010" i="1"/>
  <c r="E1009" i="1" l="1"/>
  <c r="D1009" i="1"/>
  <c r="B1010" i="1"/>
  <c r="L1010" i="1" s="1"/>
  <c r="F1010" i="1"/>
  <c r="G1010" i="1"/>
  <c r="A1011" i="1"/>
  <c r="E1010" i="1" l="1"/>
  <c r="D1010" i="1"/>
  <c r="B1011" i="1"/>
  <c r="L1011" i="1" s="1"/>
  <c r="F1011" i="1"/>
  <c r="G1011" i="1"/>
  <c r="A1012" i="1"/>
  <c r="E1011" i="1" l="1"/>
  <c r="D1011" i="1"/>
  <c r="B1012" i="1"/>
  <c r="L1012" i="1" s="1"/>
  <c r="F1012" i="1"/>
  <c r="G1012" i="1"/>
  <c r="A1013" i="1"/>
  <c r="E1012" i="1" l="1"/>
  <c r="D1012" i="1"/>
  <c r="B1013" i="1"/>
  <c r="L1013" i="1" s="1"/>
  <c r="F1013" i="1"/>
  <c r="G1013" i="1"/>
  <c r="A1014" i="1"/>
  <c r="E1013" i="1" l="1"/>
  <c r="D1013" i="1"/>
  <c r="B1014" i="1"/>
  <c r="L1014" i="1" s="1"/>
  <c r="F1014" i="1"/>
  <c r="G1014" i="1"/>
  <c r="A1015" i="1"/>
  <c r="E1014" i="1" l="1"/>
  <c r="D1014" i="1"/>
  <c r="B1015" i="1"/>
  <c r="L1015" i="1" s="1"/>
  <c r="F1015" i="1"/>
  <c r="A1016" i="1"/>
  <c r="G1015" i="1"/>
  <c r="E1015" i="1" l="1"/>
  <c r="D1015" i="1"/>
  <c r="B1016" i="1"/>
  <c r="L1016" i="1" s="1"/>
  <c r="F1016" i="1"/>
  <c r="A1017" i="1"/>
  <c r="G1016" i="1"/>
  <c r="E1016" i="1" l="1"/>
  <c r="D1016" i="1"/>
  <c r="B1017" i="1"/>
  <c r="L1017" i="1" s="1"/>
  <c r="F1017" i="1"/>
  <c r="G1017" i="1"/>
  <c r="A1018" i="1"/>
  <c r="E1017" i="1" l="1"/>
  <c r="D1017" i="1"/>
  <c r="B1018" i="1"/>
  <c r="L1018" i="1" s="1"/>
  <c r="F1018" i="1"/>
  <c r="A1019" i="1"/>
  <c r="G1018" i="1"/>
  <c r="E1018" i="1" l="1"/>
  <c r="D1018" i="1"/>
  <c r="B1019" i="1"/>
  <c r="L1019" i="1" s="1"/>
  <c r="F1019" i="1"/>
  <c r="G1019" i="1"/>
  <c r="A1020" i="1"/>
  <c r="E1019" i="1" l="1"/>
  <c r="D1019" i="1"/>
  <c r="B1020" i="1"/>
  <c r="L1020" i="1" s="1"/>
  <c r="F1020" i="1"/>
  <c r="G1020" i="1"/>
  <c r="A1021" i="1"/>
  <c r="E1020" i="1" l="1"/>
  <c r="D1020" i="1"/>
  <c r="B1021" i="1"/>
  <c r="L1021" i="1" s="1"/>
  <c r="F1021" i="1"/>
  <c r="A1022" i="1"/>
  <c r="G1021" i="1"/>
  <c r="E1021" i="1" l="1"/>
  <c r="D1021" i="1"/>
  <c r="B1022" i="1"/>
  <c r="L1022" i="1" s="1"/>
  <c r="F1022" i="1"/>
  <c r="A1023" i="1"/>
  <c r="G1022" i="1"/>
  <c r="E1022" i="1" l="1"/>
  <c r="D1022" i="1"/>
  <c r="B1023" i="1"/>
  <c r="L1023" i="1" s="1"/>
  <c r="F1023" i="1"/>
  <c r="G1023" i="1"/>
  <c r="A1024" i="1"/>
  <c r="E1023" i="1" l="1"/>
  <c r="D1023" i="1"/>
  <c r="B1024" i="1"/>
  <c r="L1024" i="1" s="1"/>
  <c r="F1024" i="1"/>
  <c r="G1024" i="1"/>
  <c r="A1025" i="1"/>
  <c r="E1024" i="1" l="1"/>
  <c r="D1024" i="1"/>
  <c r="B1025" i="1"/>
  <c r="L1025" i="1" s="1"/>
  <c r="F1025" i="1"/>
  <c r="G1025" i="1"/>
  <c r="A1026" i="1"/>
  <c r="E1025" i="1" l="1"/>
  <c r="D1025" i="1"/>
  <c r="B1026" i="1"/>
  <c r="L1026" i="1" s="1"/>
  <c r="F1026" i="1"/>
  <c r="G1026" i="1"/>
  <c r="A1027" i="1"/>
  <c r="E1026" i="1" l="1"/>
  <c r="D1026" i="1"/>
  <c r="B1027" i="1"/>
  <c r="L1027" i="1" s="1"/>
  <c r="F1027" i="1"/>
  <c r="A1028" i="1"/>
  <c r="G1027" i="1"/>
  <c r="E1027" i="1" l="1"/>
  <c r="D1027" i="1"/>
  <c r="B1028" i="1"/>
  <c r="L1028" i="1" s="1"/>
  <c r="F1028" i="1"/>
  <c r="A1029" i="1"/>
  <c r="G1028" i="1"/>
  <c r="E1028" i="1" l="1"/>
  <c r="D1028" i="1"/>
  <c r="B1029" i="1"/>
  <c r="L1029" i="1" s="1"/>
  <c r="F1029" i="1"/>
  <c r="A1030" i="1"/>
  <c r="G1029" i="1"/>
  <c r="E1029" i="1" l="1"/>
  <c r="D1029" i="1"/>
  <c r="B1030" i="1"/>
  <c r="L1030" i="1" s="1"/>
  <c r="F1030" i="1"/>
  <c r="A1031" i="1"/>
  <c r="G1030" i="1"/>
  <c r="E1030" i="1" l="1"/>
  <c r="D1030" i="1"/>
  <c r="B1031" i="1"/>
  <c r="L1031" i="1" s="1"/>
  <c r="F1031" i="1"/>
  <c r="G1031" i="1"/>
  <c r="A1032" i="1"/>
  <c r="E1031" i="1" l="1"/>
  <c r="D1031" i="1"/>
  <c r="B1032" i="1"/>
  <c r="L1032" i="1" s="1"/>
  <c r="F1032" i="1"/>
  <c r="G1032" i="1"/>
  <c r="A1033" i="1"/>
  <c r="E1032" i="1" l="1"/>
  <c r="D1032" i="1"/>
  <c r="B1033" i="1"/>
  <c r="L1033" i="1" s="1"/>
  <c r="F1033" i="1"/>
  <c r="A1034" i="1"/>
  <c r="G1033" i="1"/>
  <c r="E1033" i="1" l="1"/>
  <c r="D1033" i="1"/>
  <c r="B1034" i="1"/>
  <c r="L1034" i="1" s="1"/>
  <c r="F1034" i="1"/>
  <c r="G1034" i="1"/>
  <c r="A1035" i="1"/>
  <c r="E1034" i="1" l="1"/>
  <c r="D1034" i="1"/>
  <c r="B1035" i="1"/>
  <c r="L1035" i="1" s="1"/>
  <c r="F1035" i="1"/>
  <c r="A1036" i="1"/>
  <c r="G1035" i="1"/>
  <c r="E1035" i="1" l="1"/>
  <c r="D1035" i="1"/>
  <c r="B1036" i="1"/>
  <c r="L1036" i="1" s="1"/>
  <c r="F1036" i="1"/>
  <c r="A1037" i="1"/>
  <c r="G1036" i="1"/>
  <c r="E1036" i="1" l="1"/>
  <c r="D1036" i="1"/>
  <c r="B1037" i="1"/>
  <c r="L1037" i="1" s="1"/>
  <c r="F1037" i="1"/>
  <c r="A1038" i="1"/>
  <c r="G1037" i="1"/>
  <c r="E1037" i="1" l="1"/>
  <c r="D1037" i="1"/>
  <c r="B1038" i="1"/>
  <c r="L1038" i="1" s="1"/>
  <c r="F1038" i="1"/>
  <c r="G1038" i="1"/>
  <c r="A1039" i="1"/>
  <c r="E1038" i="1" l="1"/>
  <c r="D1038" i="1"/>
  <c r="B1039" i="1"/>
  <c r="L1039" i="1" s="1"/>
  <c r="F1039" i="1"/>
  <c r="A1040" i="1"/>
  <c r="G1039" i="1"/>
  <c r="E1039" i="1" l="1"/>
  <c r="D1039" i="1"/>
  <c r="B1040" i="1"/>
  <c r="L1040" i="1" s="1"/>
  <c r="F1040" i="1"/>
  <c r="A1041" i="1"/>
  <c r="G1040" i="1"/>
  <c r="E1040" i="1" l="1"/>
  <c r="D1040" i="1"/>
  <c r="B1041" i="1"/>
  <c r="L1041" i="1" s="1"/>
  <c r="F1041" i="1"/>
  <c r="A1042" i="1"/>
  <c r="G1041" i="1"/>
  <c r="E1041" i="1" l="1"/>
  <c r="D1041" i="1"/>
  <c r="B1042" i="1"/>
  <c r="L1042" i="1" s="1"/>
  <c r="F1042" i="1"/>
  <c r="G1042" i="1"/>
  <c r="A1043" i="1"/>
  <c r="E1042" i="1" l="1"/>
  <c r="D1042" i="1"/>
  <c r="B1043" i="1"/>
  <c r="L1043" i="1" s="1"/>
  <c r="F1043" i="1"/>
  <c r="A1044" i="1"/>
  <c r="G1043" i="1"/>
  <c r="E1043" i="1" l="1"/>
  <c r="D1043" i="1"/>
  <c r="B1044" i="1"/>
  <c r="L1044" i="1" s="1"/>
  <c r="F1044" i="1"/>
  <c r="G1044" i="1"/>
  <c r="A1045" i="1"/>
  <c r="E1044" i="1" l="1"/>
  <c r="D1044" i="1"/>
  <c r="B1045" i="1"/>
  <c r="L1045" i="1" s="1"/>
  <c r="F1045" i="1"/>
  <c r="A1046" i="1"/>
  <c r="G1045" i="1"/>
  <c r="E1045" i="1" l="1"/>
  <c r="D1045" i="1"/>
  <c r="B1046" i="1"/>
  <c r="L1046" i="1" s="1"/>
  <c r="F1046" i="1"/>
  <c r="A1047" i="1"/>
  <c r="G1046" i="1"/>
  <c r="E1046" i="1" l="1"/>
  <c r="D1046" i="1"/>
  <c r="B1047" i="1"/>
  <c r="L1047" i="1" s="1"/>
  <c r="F1047" i="1"/>
  <c r="G1047" i="1"/>
  <c r="A1048" i="1"/>
  <c r="E1047" i="1" l="1"/>
  <c r="D1047" i="1"/>
  <c r="B1048" i="1"/>
  <c r="L1048" i="1" s="1"/>
  <c r="F1048" i="1"/>
  <c r="G1048" i="1"/>
  <c r="A1049" i="1"/>
  <c r="E1048" i="1" l="1"/>
  <c r="D1048" i="1"/>
  <c r="B1049" i="1"/>
  <c r="L1049" i="1" s="1"/>
  <c r="F1049" i="1"/>
  <c r="A1050" i="1"/>
  <c r="G1049" i="1"/>
  <c r="E1049" i="1" l="1"/>
  <c r="D1049" i="1"/>
  <c r="B1050" i="1"/>
  <c r="L1050" i="1" s="1"/>
  <c r="F1050" i="1"/>
  <c r="A1051" i="1"/>
  <c r="G1050" i="1"/>
  <c r="E1050" i="1" l="1"/>
  <c r="D1050" i="1"/>
  <c r="B1051" i="1"/>
  <c r="L1051" i="1" s="1"/>
  <c r="F1051" i="1"/>
  <c r="A1052" i="1"/>
  <c r="G1051" i="1"/>
  <c r="E1051" i="1" l="1"/>
  <c r="D1051" i="1"/>
  <c r="B1052" i="1"/>
  <c r="L1052" i="1" s="1"/>
  <c r="F1052" i="1"/>
  <c r="A1053" i="1"/>
  <c r="G1052" i="1"/>
  <c r="E1052" i="1" l="1"/>
  <c r="D1052" i="1"/>
  <c r="B1053" i="1"/>
  <c r="L1053" i="1" s="1"/>
  <c r="F1053" i="1"/>
  <c r="G1053" i="1"/>
  <c r="A1054" i="1"/>
  <c r="E1053" i="1" l="1"/>
  <c r="D1053" i="1"/>
  <c r="B1054" i="1"/>
  <c r="L1054" i="1" s="1"/>
  <c r="F1054" i="1"/>
  <c r="A1055" i="1"/>
  <c r="G1054" i="1"/>
  <c r="E1054" i="1" l="1"/>
  <c r="D1054" i="1"/>
  <c r="B1055" i="1"/>
  <c r="L1055" i="1" s="1"/>
  <c r="F1055" i="1"/>
  <c r="A1056" i="1"/>
  <c r="G1055" i="1"/>
  <c r="E1055" i="1" l="1"/>
  <c r="D1055" i="1"/>
  <c r="B1056" i="1"/>
  <c r="L1056" i="1" s="1"/>
  <c r="F1056" i="1"/>
  <c r="G1056" i="1"/>
  <c r="A1057" i="1"/>
  <c r="E1056" i="1" l="1"/>
  <c r="D1056" i="1"/>
  <c r="B1057" i="1"/>
  <c r="L1057" i="1" s="1"/>
  <c r="F1057" i="1"/>
  <c r="G1057" i="1"/>
  <c r="A1058" i="1"/>
  <c r="E1057" i="1" l="1"/>
  <c r="D1057" i="1"/>
  <c r="B1058" i="1"/>
  <c r="L1058" i="1" s="1"/>
  <c r="F1058" i="1"/>
  <c r="A1059" i="1"/>
  <c r="G1058" i="1"/>
  <c r="E1058" i="1" l="1"/>
  <c r="D1058" i="1"/>
  <c r="B1059" i="1"/>
  <c r="L1059" i="1" s="1"/>
  <c r="F1059" i="1"/>
  <c r="G1059" i="1"/>
  <c r="A1060" i="1"/>
  <c r="E1059" i="1" l="1"/>
  <c r="D1059" i="1"/>
  <c r="B1060" i="1"/>
  <c r="L1060" i="1" s="1"/>
  <c r="F1060" i="1"/>
  <c r="A1061" i="1"/>
  <c r="G1060" i="1"/>
  <c r="E1060" i="1" l="1"/>
  <c r="D1060" i="1"/>
  <c r="B1061" i="1"/>
  <c r="L1061" i="1" s="1"/>
  <c r="F1061" i="1"/>
  <c r="G1061" i="1"/>
  <c r="A1062" i="1"/>
  <c r="E1061" i="1" l="1"/>
  <c r="D1061" i="1"/>
  <c r="B1062" i="1"/>
  <c r="L1062" i="1" s="1"/>
  <c r="F1062" i="1"/>
  <c r="A1063" i="1"/>
  <c r="G1062" i="1"/>
  <c r="E1062" i="1" l="1"/>
  <c r="D1062" i="1"/>
  <c r="B1063" i="1"/>
  <c r="L1063" i="1" s="1"/>
  <c r="F1063" i="1"/>
  <c r="A1064" i="1"/>
  <c r="G1063" i="1"/>
  <c r="E1063" i="1" l="1"/>
  <c r="D1063" i="1"/>
  <c r="B1064" i="1"/>
  <c r="L1064" i="1" s="1"/>
  <c r="F1064" i="1"/>
  <c r="G1064" i="1"/>
  <c r="A1065" i="1"/>
  <c r="E1064" i="1" l="1"/>
  <c r="D1064" i="1"/>
  <c r="B1065" i="1"/>
  <c r="L1065" i="1" s="1"/>
  <c r="F1065" i="1"/>
  <c r="A1066" i="1"/>
  <c r="G1065" i="1"/>
  <c r="E1065" i="1" l="1"/>
  <c r="D1065" i="1"/>
  <c r="B1066" i="1"/>
  <c r="L1066" i="1" s="1"/>
  <c r="F1066" i="1"/>
  <c r="G1066" i="1"/>
  <c r="A1067" i="1"/>
  <c r="E1066" i="1" l="1"/>
  <c r="D1066" i="1"/>
  <c r="B1067" i="1"/>
  <c r="L1067" i="1" s="1"/>
  <c r="F1067" i="1"/>
  <c r="A1068" i="1"/>
  <c r="G1067" i="1"/>
  <c r="E1067" i="1" l="1"/>
  <c r="D1067" i="1"/>
  <c r="B1068" i="1"/>
  <c r="L1068" i="1" s="1"/>
  <c r="F1068" i="1"/>
  <c r="G1068" i="1"/>
  <c r="A1069" i="1"/>
  <c r="E1068" i="1" l="1"/>
  <c r="D1068" i="1"/>
  <c r="B1069" i="1"/>
  <c r="L1069" i="1" s="1"/>
  <c r="F1069" i="1"/>
  <c r="A1070" i="1"/>
  <c r="G1069" i="1"/>
  <c r="E1069" i="1" l="1"/>
  <c r="D1069" i="1"/>
  <c r="B1070" i="1"/>
  <c r="L1070" i="1" s="1"/>
  <c r="F1070" i="1"/>
  <c r="A1071" i="1"/>
  <c r="G1070" i="1"/>
  <c r="E1070" i="1" l="1"/>
  <c r="D1070" i="1"/>
  <c r="B1071" i="1"/>
  <c r="L1071" i="1" s="1"/>
  <c r="F1071" i="1"/>
  <c r="G1071" i="1"/>
  <c r="A1072" i="1"/>
  <c r="E1071" i="1" l="1"/>
  <c r="D1071" i="1"/>
  <c r="B1072" i="1"/>
  <c r="L1072" i="1" s="1"/>
  <c r="F1072" i="1"/>
  <c r="A1073" i="1"/>
  <c r="G1072" i="1"/>
  <c r="E1072" i="1" l="1"/>
  <c r="D1072" i="1"/>
  <c r="B1073" i="1"/>
  <c r="L1073" i="1" s="1"/>
  <c r="F1073" i="1"/>
  <c r="A1074" i="1"/>
  <c r="G1073" i="1"/>
  <c r="E1073" i="1" l="1"/>
  <c r="D1073" i="1"/>
  <c r="B1074" i="1"/>
  <c r="L1074" i="1" s="1"/>
  <c r="F1074" i="1"/>
  <c r="G1074" i="1"/>
  <c r="A1075" i="1"/>
  <c r="E1074" i="1" l="1"/>
  <c r="D1074" i="1"/>
  <c r="B1075" i="1"/>
  <c r="L1075" i="1" s="1"/>
  <c r="F1075" i="1"/>
  <c r="A1076" i="1"/>
  <c r="G1075" i="1"/>
  <c r="E1075" i="1" l="1"/>
  <c r="D1075" i="1"/>
  <c r="B1076" i="1"/>
  <c r="L1076" i="1" s="1"/>
  <c r="F1076" i="1"/>
  <c r="A1077" i="1"/>
  <c r="G1076" i="1"/>
  <c r="E1076" i="1" l="1"/>
  <c r="D1076" i="1"/>
  <c r="B1077" i="1"/>
  <c r="L1077" i="1" s="1"/>
  <c r="F1077" i="1"/>
  <c r="G1077" i="1"/>
  <c r="A1078" i="1"/>
  <c r="E1077" i="1" l="1"/>
  <c r="D1077" i="1"/>
  <c r="B1078" i="1"/>
  <c r="L1078" i="1" s="1"/>
  <c r="F1078" i="1"/>
  <c r="A1079" i="1"/>
  <c r="G1078" i="1"/>
  <c r="E1078" i="1" l="1"/>
  <c r="D1078" i="1"/>
  <c r="B1079" i="1"/>
  <c r="L1079" i="1" s="1"/>
  <c r="F1079" i="1"/>
  <c r="G1079" i="1"/>
  <c r="A1080" i="1"/>
  <c r="E1079" i="1" l="1"/>
  <c r="D1079" i="1"/>
  <c r="B1080" i="1"/>
  <c r="L1080" i="1" s="1"/>
  <c r="F1080" i="1"/>
  <c r="A1081" i="1"/>
  <c r="G1080" i="1"/>
  <c r="E1080" i="1" l="1"/>
  <c r="D1080" i="1"/>
  <c r="B1081" i="1"/>
  <c r="L1081" i="1" s="1"/>
  <c r="F1081" i="1"/>
  <c r="A1082" i="1"/>
  <c r="G1081" i="1"/>
  <c r="E1081" i="1" l="1"/>
  <c r="D1081" i="1"/>
  <c r="B1082" i="1"/>
  <c r="L1082" i="1" s="1"/>
  <c r="F1082" i="1"/>
  <c r="A1083" i="1"/>
  <c r="G1082" i="1"/>
  <c r="E1082" i="1" l="1"/>
  <c r="D1082" i="1"/>
  <c r="B1083" i="1"/>
  <c r="L1083" i="1" s="1"/>
  <c r="F1083" i="1"/>
  <c r="A1084" i="1"/>
  <c r="G1083" i="1"/>
  <c r="E1083" i="1" l="1"/>
  <c r="D1083" i="1"/>
  <c r="B1084" i="1"/>
  <c r="L1084" i="1" s="1"/>
  <c r="F1084" i="1"/>
  <c r="A1085" i="1"/>
  <c r="G1084" i="1"/>
  <c r="E1084" i="1" l="1"/>
  <c r="D1084" i="1"/>
  <c r="B1085" i="1"/>
  <c r="L1085" i="1" s="1"/>
  <c r="F1085" i="1"/>
  <c r="A1086" i="1"/>
  <c r="G1085" i="1"/>
  <c r="E1085" i="1" l="1"/>
  <c r="D1085" i="1"/>
  <c r="B1086" i="1"/>
  <c r="L1086" i="1" s="1"/>
  <c r="F1086" i="1"/>
  <c r="G1086" i="1"/>
  <c r="A1087" i="1"/>
  <c r="E1086" i="1" l="1"/>
  <c r="D1086" i="1"/>
  <c r="B1087" i="1"/>
  <c r="L1087" i="1" s="1"/>
  <c r="F1087" i="1"/>
  <c r="A1088" i="1"/>
  <c r="G1087" i="1"/>
  <c r="E1087" i="1" l="1"/>
  <c r="D1087" i="1"/>
  <c r="B1088" i="1"/>
  <c r="L1088" i="1" s="1"/>
  <c r="F1088" i="1"/>
  <c r="A1089" i="1"/>
  <c r="G1088" i="1"/>
  <c r="E1088" i="1" l="1"/>
  <c r="D1088" i="1"/>
  <c r="B1089" i="1"/>
  <c r="L1089" i="1" s="1"/>
  <c r="F1089" i="1"/>
  <c r="A1090" i="1"/>
  <c r="G1089" i="1"/>
  <c r="E1089" i="1" l="1"/>
  <c r="D1089" i="1"/>
  <c r="B1090" i="1"/>
  <c r="L1090" i="1" s="1"/>
  <c r="F1090" i="1"/>
  <c r="G1090" i="1"/>
  <c r="A1091" i="1"/>
  <c r="E1090" i="1" l="1"/>
  <c r="D1090" i="1"/>
  <c r="B1091" i="1"/>
  <c r="L1091" i="1" s="1"/>
  <c r="F1091" i="1"/>
  <c r="A1092" i="1"/>
  <c r="G1091" i="1"/>
  <c r="E1091" i="1" l="1"/>
  <c r="D1091" i="1"/>
  <c r="B1092" i="1"/>
  <c r="L1092" i="1" s="1"/>
  <c r="F1092" i="1"/>
  <c r="D1093" i="1"/>
  <c r="E10" i="4" s="1"/>
  <c r="G1092" i="1"/>
  <c r="E8" i="4" l="1"/>
  <c r="E9" i="4"/>
  <c r="E6" i="4"/>
  <c r="E7" i="4"/>
  <c r="E4" i="4"/>
  <c r="E5" i="4"/>
  <c r="E11" i="4"/>
  <c r="E12" i="4"/>
  <c r="E15" i="4"/>
  <c r="E16" i="4"/>
  <c r="E13" i="4"/>
  <c r="E14" i="4"/>
  <c r="E1092" i="1"/>
  <c r="D1092" i="1"/>
</calcChain>
</file>

<file path=xl/sharedStrings.xml><?xml version="1.0" encoding="utf-8"?>
<sst xmlns="http://schemas.openxmlformats.org/spreadsheetml/2006/main" count="1505" uniqueCount="1160">
  <si>
    <t>I1</t>
  </si>
  <si>
    <t>I2</t>
  </si>
  <si>
    <t>I3</t>
  </si>
  <si>
    <t>I5</t>
  </si>
  <si>
    <t>I6</t>
  </si>
  <si>
    <t>I7</t>
  </si>
  <si>
    <t>I8</t>
  </si>
  <si>
    <t>I9</t>
  </si>
  <si>
    <t>3. Atividade em território nacional durante o período de referência - a) Número total de operações realizadas com origem em Portugal;</t>
  </si>
  <si>
    <t>3. Atividade em território nacional durante o período de referência - b) Montante agregado, em euros, das operações realizadas com origem em Portugal;</t>
  </si>
  <si>
    <t>3. Atividade em território nacional durante o período de referência - c) Número total de operações realizadas com destino para Portugal;</t>
  </si>
  <si>
    <t>3. Atividade em território nacional durante o período de referência - d) Montante agregado, em euros, das operações realizadas com destino para Portugal;</t>
  </si>
  <si>
    <t>3. Atividade em território nacional durante o período de referência - e) Indicação das 10 jurisdições de destino das operações com origem em Portugal que apresentam o montante agregado mais elevado de operações; - 1.  ISO2</t>
  </si>
  <si>
    <t>3. Atividade em território nacional durante o período de referência - e) Indicação das 10 jurisdições de destino das operações com origem em Portugal que apresentam o montante agregado mais elevado de operações; - 2.  ISO2</t>
  </si>
  <si>
    <t>3. Atividade em território nacional durante o período de referência - e) Indicação das 10 jurisdições de destino das operações com origem em Portugal que apresentam o montante agregado mais elevado de operações; - 3.  ISO2</t>
  </si>
  <si>
    <t>3. Atividade em território nacional durante o período de referência - e) Indicação das 10 jurisdições de destino das operações com origem em Portugal que apresentam o montante agregado mais elevado de operações; - 4.  ISO2</t>
  </si>
  <si>
    <t>3. Atividade em território nacional durante o período de referência - e) Indicação das 10 jurisdições de destino das operações com origem em Portugal que apresentam o montante agregado mais elevado de operações; - 5.  ISO2</t>
  </si>
  <si>
    <t>3. Atividade em território nacional durante o período de referência - e) Indicação das 10 jurisdições de destino das operações com origem em Portugal que apresentam o montante agregado mais elevado de operações; - 6.  ISO2</t>
  </si>
  <si>
    <t>3. Atividade em território nacional durante o período de referência - e) Indicação das 10 jurisdições de destino das operações com origem em Portugal que apresentam o montante agregado mais elevado de operações; - 7.  ISO2</t>
  </si>
  <si>
    <t>3. Atividade em território nacional durante o período de referência - e) Indicação das 10 jurisdições de destino das operações com origem em Portugal que apresentam o montante agregado mais elevado de operações; - 8.  ISO2</t>
  </si>
  <si>
    <t>3. Atividade em território nacional durante o período de referência - e) Indicação das 10 jurisdições de destino das operações com origem em Portugal que apresentam o montante agregado mais elevado de operações; - 9.  ISO2</t>
  </si>
  <si>
    <t>3. Atividade em território nacional durante o período de referência - e) Indicação das 10 jurisdições de destino das operações com origem em Portugal que apresentam o montante agregado mais elevado de operações; - 10. ISO2</t>
  </si>
  <si>
    <t>3. Atividade em território nacional durante o período de referência - f) Indicação das 10 jurisdições de origem das operações com destino em Portugal que apresentam o montante agregado mais elevado de operações; - 1.  ISO2</t>
  </si>
  <si>
    <t>3. Atividade em território nacional durante o período de referência - f) Indicação das 10 jurisdições de origem das operações com destino em Portugal que apresentam o montante agregado mais elevado de operações; - 2.  ISO2</t>
  </si>
  <si>
    <t>3. Atividade em território nacional durante o período de referência - f) Indicação das 10 jurisdições de origem das operações com destino em Portugal que apresentam o montante agregado mais elevado de operações; - 3.  ISO2</t>
  </si>
  <si>
    <t>3. Atividade em território nacional durante o período de referência - f) Indicação das 10 jurisdições de origem das operações com destino em Portugal que apresentam o montante agregado mais elevado de operações; - 4.  ISO2</t>
  </si>
  <si>
    <t>3. Atividade em território nacional durante o período de referência - f) Indicação das 10 jurisdições de origem das operações com destino em Portugal que apresentam o montante agregado mais elevado de operações; - 5.  ISO2</t>
  </si>
  <si>
    <t>3. Atividade em território nacional durante o período de referência - f) Indicação das 10 jurisdições de origem das operações com destino em Portugal que apresentam o montante agregado mais elevado de operações; - 6.  ISO2</t>
  </si>
  <si>
    <t>3. Atividade em território nacional durante o período de referência - f) Indicação das 10 jurisdições de origem das operações com destino em Portugal que apresentam o montante agregado mais elevado de operações; - 7.  ISO2</t>
  </si>
  <si>
    <t>3. Atividade em território nacional durante o período de referência - f) Indicação das 10 jurisdições de origem das operações com destino em Portugal que apresentam o montante agregado mais elevado de operações; - 8.  ISO2</t>
  </si>
  <si>
    <t>3. Atividade em território nacional durante o período de referência - f) Indicação das 10 jurisdições de origem das operações com destino em Portugal que apresentam o montante agregado mais elevado de operações; - 9.  ISO2</t>
  </si>
  <si>
    <t>3. Atividade em território nacional durante o período de referência - f) Indicação das 10 jurisdições de origem das operações com destino em Portugal que apresentam o montante agregado mais elevado de operações; - 10. ISO2</t>
  </si>
  <si>
    <t>3. Atividade em território nacional durante o período de referência - g) Canais de distribuição disponibilizados; - Outros</t>
  </si>
  <si>
    <t>3. Atividade em território nacional durante o período de referência - h) Número total de comunicações de operações suspeitas efetuadas, em Portugal ou no exterior, relativamente a operações realizadas com origem em Portugal;</t>
  </si>
  <si>
    <t>3. Atividade em território nacional durante o período de referência - i) Montante agregado, em euros, das operações comunicadas a que se refere a alínea h);</t>
  </si>
  <si>
    <t>3. Atividade em território nacional durante o período de referência - j) Número total de comunicações de operações suspeitas efetuadas, em Portugal ou no exterior, relativamente a operações realizadas com destino para Portugal;</t>
  </si>
  <si>
    <t>3. Atividade em território nacional durante o período de referência - k) Montante agregado, em euros, das operações comunicadas a que se refere a alínea j);</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</si>
  <si>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</si>
  <si>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</si>
  <si>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</si>
  <si>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</si>
  <si>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</si>
  <si>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- 6.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</si>
  <si>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- 7.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</si>
  <si>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- 8.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</si>
  <si>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- 9.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</si>
  <si>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- 10.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</si>
  <si>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- 11.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</si>
  <si>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- 12.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</si>
  <si>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- 13.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</si>
  <si>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- 14.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</si>
  <si>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- 15.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</si>
  <si>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- 16.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</si>
  <si>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- 17.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</si>
  <si>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- 18.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</si>
  <si>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- 19.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</si>
  <si>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- 20.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</si>
  <si>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- 21.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</si>
  <si>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- 22.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</si>
  <si>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- 23.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</si>
  <si>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- 24.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</si>
  <si>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- 25.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</si>
  <si>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- 26.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</si>
  <si>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- 27.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</si>
  <si>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- 28.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</si>
  <si>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- 29.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</si>
  <si>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- 30.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</si>
  <si>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- 31.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</si>
  <si>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- 32.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</si>
  <si>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- 33.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</si>
  <si>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- 34.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</si>
  <si>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- 35.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</si>
  <si>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- 36.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</si>
  <si>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- 37.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</si>
  <si>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- 38.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</si>
  <si>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- 39.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</si>
  <si>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- 40.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</si>
  <si>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- 41.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</si>
  <si>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- 42.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</si>
  <si>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- 43.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</si>
  <si>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- 44.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</si>
  <si>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- 45.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</si>
  <si>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- 46.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</si>
  <si>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- 47.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</si>
  <si>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- 48.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</si>
  <si>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- 49. ISO2</t>
  </si>
  <si>
    <t>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- 50. ISO2</t>
  </si>
  <si>
    <t>1. Período de referência - a) Início (dd-mm-aaaa):</t>
  </si>
  <si>
    <t>1. Período de referência - b) Termo (dd-mm-aaaa):</t>
  </si>
  <si>
    <t>2. Informação institucional à data do termo do período de referência - 2.2. Informação sobre o ponto de contacto da entidade financeira para assuntos relacionados com a prevenção do branqueamento de capitais e do financiamento do terrorismo. - Email de contacto:</t>
  </si>
  <si>
    <t>5. Informação adicional - 5.1. Informação adicional considerada relevante pela entidade financeira e associada ao período em referência.</t>
  </si>
  <si>
    <t>5. Informação adicional - 5.2. Outras informações a reportar por determinação do Banco de Portugal.</t>
  </si>
  <si>
    <t xml:space="preserve">1. Receção de depósitos ou outros fundos reembolsáveis; </t>
  </si>
  <si>
    <t>2. Empréstimos incluindo, entre outros: crédito ao consumo, contratos de crédito relativos a bens imóveis, factoring, com ou sem recurso, financiamento de transacções comerciais (incluindo a confiscação);</t>
  </si>
  <si>
    <t>3. Locação financeira;</t>
  </si>
  <si>
    <t>4. Serviços que permitam depositar numerário numa conta de pagamento, bem como todas as operações necessárias para a gestão dessa conta;</t>
  </si>
  <si>
    <t>5. Serviços que permitam levantar numerário de uma conta de pagamento, bem como todas as operações necessárias para a gestão dessa conta;</t>
  </si>
  <si>
    <t>6. Execução de operações de pagamento, incluindo a transferência de fundos depositados numa conta de pagamento aberta junto do prestador de serviços de pagamento do utilizador ou de outro prestador de serviços de pagamento, nomeadamente: i) execução de débitos diretos, incluindo os de carácter pontual; ii) execução de operações de pagamento através de um cartão de pagamento ou de um dispositivo semelhante; e iii) execução de transferências a crédito, incluindo ordens de domiciliação;</t>
  </si>
  <si>
    <t>7. Execução de operações de pagamento no âmbito das quais os fundos são cobertos por uma linha de crédito concedida a um utilizador de serviços de pagamento, tais como: i) Execução de débitos diretos, incluindo os de carácter pontual; ii) Execução de operações de pagamento através de um cartão de pagamento ou de um dispositivo semelhante; e iii) Execução de transferências a crédito, incluindo ordens de domiciliação;</t>
  </si>
  <si>
    <t>8. Emissão ou aquisição de instrumentos de pagamento</t>
  </si>
  <si>
    <t>9. Execução de operações de pagamento em que o consentimento do ordenante para executar a operação de pagamento é dado através de qualquer dispositivo de telecomunicações, digital ou informático e o pagamento é feito ao operador de telecomunicações, sistema informático ou de rede, atuando apenas como intermediário entre o utilizador do serviço de pagamento e o fornecedor dos bens e serviços;</t>
  </si>
  <si>
    <t>10. Emissão  e  gestão  de  outros  meios  de  pagamento,  não  abrangidos  pela  alínea  anterior,  tais  como cheques em suporte de papel, cheques de viagem em suporte de papel e cartas de crédito;</t>
  </si>
  <si>
    <t>11. Envio de fundos;</t>
  </si>
  <si>
    <t>13. Emissão de moeda electrónica</t>
  </si>
  <si>
    <t>TipoLPS</t>
  </si>
  <si>
    <t>T1</t>
  </si>
  <si>
    <t>1. Serviços que permitam depositar numerário numa conta de pagamento, bem como todas as operações necessárias para a gestão dessa conta;</t>
  </si>
  <si>
    <t xml:space="preserve">1. Services enabling cash to be placed on a payment account as well as all the operations required for operating a payment account; 
</t>
  </si>
  <si>
    <t>2. Serviços que permitam levantar numerário de uma conta de pagamento, bem como todas as operações necessárias para a gestão dessa conta;</t>
  </si>
  <si>
    <t xml:space="preserve">2. Services enabling cash withdrawals from a payment account as well as all the operations required for operating a payment account; </t>
  </si>
  <si>
    <t>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t>
  </si>
  <si>
    <t>3. Execution of payment transactions, including transfers of funds on a payment account with the user's payment provider or with another payment service provider:  
a) execution of direct debits, including one-off direct debits; 
b) execution of payment transactions through a payment card or a similar device;
c) execution of credit transfers, including standing orders.</t>
  </si>
  <si>
    <t>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t>
  </si>
  <si>
    <t xml:space="preserve">4. Execution of payment transactions where the funds are covered by a credit line for a payment service user: 
a) execution of direct debits, including oneoff direct debits; 
b) execution of payment transactions through a payment card or a similar device; 
c) execution of credit transfers, including standing orders. 
</t>
  </si>
  <si>
    <t>5. Emissão de instrumentos de pagamento</t>
  </si>
  <si>
    <t xml:space="preserve">5. Issuing of payment instruments; </t>
  </si>
  <si>
    <t>6. Aquisição de operações de pagamento</t>
  </si>
  <si>
    <t xml:space="preserve">6. Acquiring of payment transactions; </t>
  </si>
  <si>
    <t>7. Envio de fundos</t>
  </si>
  <si>
    <t xml:space="preserve">7. Money remittance; </t>
  </si>
  <si>
    <t>T2</t>
  </si>
  <si>
    <t>1. Emissão de moeda eletrónica;</t>
  </si>
  <si>
    <t>1. Issuing of electronic money;</t>
  </si>
  <si>
    <t>2. Distribuição e/ou resgate de moeda eletrónica;</t>
  </si>
  <si>
    <t xml:space="preserve">2. Distribution and/or Redemption of electronic money. </t>
  </si>
  <si>
    <t>3. Serviços que permitam depositar numerário numa conta de pagamento, bem como todas as operações necessárias para a gestão dessa conta;</t>
  </si>
  <si>
    <t xml:space="preserve">3. Services enabling cash to be placed on a payment account as well as all the operations required for operating a payment account; 
</t>
  </si>
  <si>
    <t>4. Serviços que permitam levantar numerário de uma conta de pagamento, bem como todas as operações necessárias para a gestão dessa conta;</t>
  </si>
  <si>
    <t xml:space="preserve">4. Services enabling cash withdrawals from a payment account as well as all the operations required for operating a payment account; </t>
  </si>
  <si>
    <t>5. Execução de operações de pagamento, incluindo a transferência de fundos depositados numa conta de pagamento aberta junto do prestador de serviços de pagamento do utilizador ou de outro prestador de serviços de pagamento, nomeadamente: i) execução de débitos diretos, incluindo os de carácter pontual; ii) execução de operações de pagamento através de um cartão de pagamento ou de um dispositivo semelhante; e iii) execução de transferências a crédito, incluindo ordens de domiciliação;</t>
  </si>
  <si>
    <t>5. Execution of payment transactions, including transfers of funds on a payment account with the user's payment provider or with another payment service provider:  
a) execution of direct debits, including one-off direct debits; 
b) execution of payment transactions through a payment card or a similar device;
c) execution of credit transfers, including standing orders.</t>
  </si>
  <si>
    <t>6. Execução de operações de pagamento no âmbito das quais os fundos são cobertos por uma linha de crédito concedida a um utilizador de serviços de pagamento, tais como: i) Execução de débitos diretos, incluindo os de carácter pontual; ii) Execução de operações de pagamento através de um cartão de pagamento ou de um dispositivo semelhante; e iii) Execução de transferências a crédito, incluindo ordens de domiciliação;</t>
  </si>
  <si>
    <t xml:space="preserve">6. Execution of payment transactions where the funds are covered by a credit line for a payment service user: 
a) execution of direct debits, including oneoff direct debits; 
b) execution of payment transactions through a payment card or a similar device; 
c) execution of credit transfers, including standing orders. 
</t>
  </si>
  <si>
    <t>7. Emissão de instrumentos de pagamento</t>
  </si>
  <si>
    <t xml:space="preserve">7. Issuing of payment instruments; </t>
  </si>
  <si>
    <t>8. Aquisição de operações de pagamento</t>
  </si>
  <si>
    <t xml:space="preserve">8. Acquiring of payment transactions; </t>
  </si>
  <si>
    <t>9. Envio de fundos</t>
  </si>
  <si>
    <t xml:space="preserve">9. Money remittance; </t>
  </si>
  <si>
    <t>T3</t>
  </si>
  <si>
    <t xml:space="preserve">1. Taking deposits and other repayable funds; </t>
  </si>
  <si>
    <t xml:space="preserve">2. Lending including, inter alia: consumer credit, credit agreements relating to immovable property, factoring, with or without recourse, financing of commercial transactions (including forfeiting); </t>
  </si>
  <si>
    <t xml:space="preserve">3. Financial leasing; </t>
  </si>
  <si>
    <t xml:space="preserve">4. Services enabling cash to be placed on a payment account as well as all the operations required for operating a payment account; </t>
  </si>
  <si>
    <t xml:space="preserve">5. Services enabling cash withdrawals from a payment account as well as all the operations required for operating a payment account; </t>
  </si>
  <si>
    <t xml:space="preserve">6. Execution of payment transactions, including transfers of funds on a payment account with the user's payment service provider or with another payment service provider;
   i. execution of direct debits, including oneoff direct debits; 
   ii. execution of payment transactions through a payment card or a similar device;
   iii. execution of credit transfers, including standing orders. </t>
  </si>
  <si>
    <t xml:space="preserve">7. Execution of payment transactions where the funds are covered by a credit line for a payment service user: 
   i. execution of direct debits, including oneoff direct debits; 
   ii. execution of payment transactions through a payment card or a similar device;
   iii. execution of credit transfers, including standing orders. </t>
  </si>
  <si>
    <t xml:space="preserve">8. Issuing and/or acquiring of payment instruments; </t>
  </si>
  <si>
    <t xml:space="preserve">9. Execution of payment transactions where the consent of the payer to execute  payment transaction is given by means of any telecommunication, digital or IT device and the payment is made to the telecommunication, IT system or network operator, acting only as an intermediary between the payment service user and the supplier of the goods and services; </t>
  </si>
  <si>
    <t xml:space="preserve">10. Issuing and administering other means of payment (e.g. travellers' cheques and bankers' drafts) insofar as such activity is not covered by point 4; </t>
  </si>
  <si>
    <t xml:space="preserve">11. Money remittance; </t>
  </si>
  <si>
    <t>12. Intermediação de dinheiro</t>
  </si>
  <si>
    <t xml:space="preserve">12. Money broking; </t>
  </si>
  <si>
    <t xml:space="preserve">13. Issuing electronic money. </t>
  </si>
  <si>
    <t>1.a</t>
  </si>
  <si>
    <t>1.b</t>
  </si>
  <si>
    <t>2.1</t>
  </si>
  <si>
    <t>2. Informação institucional à data do termo do período de referência - 2.1. Informação que permita identificar a entidade financeira. - Código de entidade no Banco de Portugal:</t>
  </si>
  <si>
    <t>2.2</t>
  </si>
  <si>
    <t>5.1</t>
  </si>
  <si>
    <t>5.2</t>
  </si>
  <si>
    <t>3._</t>
  </si>
  <si>
    <t>3.a</t>
  </si>
  <si>
    <t>3.b</t>
  </si>
  <si>
    <t>3.c</t>
  </si>
  <si>
    <t>3.d</t>
  </si>
  <si>
    <t>3.e_1</t>
  </si>
  <si>
    <t>3.e_2</t>
  </si>
  <si>
    <t>3.e_3</t>
  </si>
  <si>
    <t>3.e_4</t>
  </si>
  <si>
    <t>3.e_5</t>
  </si>
  <si>
    <t>3.e_6</t>
  </si>
  <si>
    <t>3.e_7</t>
  </si>
  <si>
    <t>3.e_8</t>
  </si>
  <si>
    <t>3.e_9</t>
  </si>
  <si>
    <t>3.e_10</t>
  </si>
  <si>
    <t>3.f_1</t>
  </si>
  <si>
    <t>3.f_2</t>
  </si>
  <si>
    <t>3.f_3</t>
  </si>
  <si>
    <t>3.f_4</t>
  </si>
  <si>
    <t>3.f_5</t>
  </si>
  <si>
    <t>3.f_6</t>
  </si>
  <si>
    <t>3.f_7</t>
  </si>
  <si>
    <t>3.f_8</t>
  </si>
  <si>
    <t>3.f_9</t>
  </si>
  <si>
    <t>3.f_10</t>
  </si>
  <si>
    <t>3.g_1</t>
  </si>
  <si>
    <t>3.g_2</t>
  </si>
  <si>
    <t>3.g_3</t>
  </si>
  <si>
    <t>3.g_4</t>
  </si>
  <si>
    <t>3.g_5</t>
  </si>
  <si>
    <t>3.g_6</t>
  </si>
  <si>
    <t>3.h</t>
  </si>
  <si>
    <t>3.i</t>
  </si>
  <si>
    <t>3.j</t>
  </si>
  <si>
    <t>3.k</t>
  </si>
  <si>
    <t>3.l_1</t>
  </si>
  <si>
    <t>3.l_2</t>
  </si>
  <si>
    <t>3.l_3</t>
  </si>
  <si>
    <t>3.l_4</t>
  </si>
  <si>
    <t>3.l_5</t>
  </si>
  <si>
    <t>3.l_6</t>
  </si>
  <si>
    <t>3.l_7</t>
  </si>
  <si>
    <t>3.l_8</t>
  </si>
  <si>
    <t>3.l_9</t>
  </si>
  <si>
    <t>3.l_10</t>
  </si>
  <si>
    <t>3.l_11</t>
  </si>
  <si>
    <t>3.l_12</t>
  </si>
  <si>
    <t>3.l_13</t>
  </si>
  <si>
    <t>3.l_14</t>
  </si>
  <si>
    <t>3.l_15</t>
  </si>
  <si>
    <t>3.l_16</t>
  </si>
  <si>
    <t>3.l_17</t>
  </si>
  <si>
    <t>3.l_18</t>
  </si>
  <si>
    <t>3.l_19</t>
  </si>
  <si>
    <t>3.l_20</t>
  </si>
  <si>
    <t>3.l_21</t>
  </si>
  <si>
    <t>3.l_22</t>
  </si>
  <si>
    <t>3.l_23</t>
  </si>
  <si>
    <t>3.l_24</t>
  </si>
  <si>
    <t>3.l_25</t>
  </si>
  <si>
    <t>3.l_26</t>
  </si>
  <si>
    <t>3.l_27</t>
  </si>
  <si>
    <t>3.l_28</t>
  </si>
  <si>
    <t>3.l_29</t>
  </si>
  <si>
    <t>3.l_30</t>
  </si>
  <si>
    <t>3.l_31</t>
  </si>
  <si>
    <t>3.l_32</t>
  </si>
  <si>
    <t>3.l_33</t>
  </si>
  <si>
    <t>3.l_34</t>
  </si>
  <si>
    <t>3.l_35</t>
  </si>
  <si>
    <t>3.l_36</t>
  </si>
  <si>
    <t>3.l_37</t>
  </si>
  <si>
    <t>3.l_38</t>
  </si>
  <si>
    <t>3.l_39</t>
  </si>
  <si>
    <t>3.l_40</t>
  </si>
  <si>
    <t>3.l_41</t>
  </si>
  <si>
    <t>3.l_42</t>
  </si>
  <si>
    <t>3.l_43</t>
  </si>
  <si>
    <t>3.l_44</t>
  </si>
  <si>
    <t>3.l_45</t>
  </si>
  <si>
    <t>3.l_46</t>
  </si>
  <si>
    <t>3.l_47</t>
  </si>
  <si>
    <t>3.l_48</t>
  </si>
  <si>
    <t>3.l_49</t>
  </si>
  <si>
    <t>3.l_50</t>
  </si>
  <si>
    <t>Value</t>
  </si>
  <si>
    <t>Id Rub</t>
  </si>
  <si>
    <t>Id Ser</t>
  </si>
  <si>
    <t>Codigo</t>
  </si>
  <si>
    <t xml:space="preserve">Credit_Institution_Services </t>
  </si>
  <si>
    <t xml:space="preserve">E_money_Institutions_Services </t>
  </si>
  <si>
    <t xml:space="preserve">Payment_Institution_Services </t>
  </si>
  <si>
    <t>TipoAF</t>
  </si>
  <si>
    <t>1.</t>
  </si>
  <si>
    <t>2.</t>
  </si>
  <si>
    <t>3.</t>
  </si>
  <si>
    <t>4.</t>
  </si>
  <si>
    <t>5.</t>
  </si>
  <si>
    <t>6.</t>
  </si>
  <si>
    <t>7.</t>
  </si>
  <si>
    <t>8.</t>
  </si>
  <si>
    <t>9.</t>
  </si>
  <si>
    <t>11.</t>
  </si>
  <si>
    <t>12.</t>
  </si>
  <si>
    <t>13.</t>
  </si>
  <si>
    <t>10.</t>
  </si>
  <si>
    <t>Reporta</t>
  </si>
  <si>
    <t>Coluna</t>
  </si>
  <si>
    <t>ISOAlfa2</t>
  </si>
  <si>
    <t>Dsg_PT Territorio</t>
  </si>
  <si>
    <t>Dsg_EN Territorio</t>
  </si>
  <si>
    <t>AF</t>
  </si>
  <si>
    <t>Afeganistão</t>
  </si>
  <si>
    <t>AFGHANISTAN</t>
  </si>
  <si>
    <t>AL</t>
  </si>
  <si>
    <t>Albânia</t>
  </si>
  <si>
    <t>ALBANIA</t>
  </si>
  <si>
    <t>AQ</t>
  </si>
  <si>
    <t>Antárctica</t>
  </si>
  <si>
    <t>ANTARCTICA</t>
  </si>
  <si>
    <t>DZ</t>
  </si>
  <si>
    <t>Argélia</t>
  </si>
  <si>
    <t>ALGERIA</t>
  </si>
  <si>
    <t>AS</t>
  </si>
  <si>
    <t>Samoa Americana</t>
  </si>
  <si>
    <t>AMERICAN SAMOA</t>
  </si>
  <si>
    <t>AD</t>
  </si>
  <si>
    <t>Andorra</t>
  </si>
  <si>
    <t>ANDORRA</t>
  </si>
  <si>
    <t>AO</t>
  </si>
  <si>
    <t>Angola</t>
  </si>
  <si>
    <t>ANGOLA</t>
  </si>
  <si>
    <t>AG</t>
  </si>
  <si>
    <t>Antígua e Barbuda</t>
  </si>
  <si>
    <t>ANTIGUA AND BARBUDA</t>
  </si>
  <si>
    <t>AZ</t>
  </si>
  <si>
    <t>Azerbeijão</t>
  </si>
  <si>
    <t>AZERBAIJAN</t>
  </si>
  <si>
    <t>AR</t>
  </si>
  <si>
    <t>Argentina</t>
  </si>
  <si>
    <t>ARGENTINA</t>
  </si>
  <si>
    <t>AU</t>
  </si>
  <si>
    <t>Austrália</t>
  </si>
  <si>
    <t>AUSTRALIA</t>
  </si>
  <si>
    <t>AT</t>
  </si>
  <si>
    <t>Áustria</t>
  </si>
  <si>
    <t>AUSTRIA</t>
  </si>
  <si>
    <t>BS</t>
  </si>
  <si>
    <t>Baamas</t>
  </si>
  <si>
    <t>BAHAMAS</t>
  </si>
  <si>
    <t>BH</t>
  </si>
  <si>
    <t>Barém</t>
  </si>
  <si>
    <t>BAHRAIN</t>
  </si>
  <si>
    <t>BD</t>
  </si>
  <si>
    <t>Bangladeche</t>
  </si>
  <si>
    <t>BANGLADESH</t>
  </si>
  <si>
    <t>AM</t>
  </si>
  <si>
    <t>Arménia</t>
  </si>
  <si>
    <t>ARMENIA</t>
  </si>
  <si>
    <t>BB</t>
  </si>
  <si>
    <t>Barbados</t>
  </si>
  <si>
    <t>BARBADOS</t>
  </si>
  <si>
    <t>BE</t>
  </si>
  <si>
    <t>Bélgica</t>
  </si>
  <si>
    <t>BELGIUM</t>
  </si>
  <si>
    <t>BM</t>
  </si>
  <si>
    <t>Bermudas</t>
  </si>
  <si>
    <t>BERMUDA</t>
  </si>
  <si>
    <t>BT</t>
  </si>
  <si>
    <t>Butão</t>
  </si>
  <si>
    <t>BHUTAN</t>
  </si>
  <si>
    <t>BO</t>
  </si>
  <si>
    <t>Estado Plurinacional da Bolívia</t>
  </si>
  <si>
    <t>BOLIVIA</t>
  </si>
  <si>
    <t>BA</t>
  </si>
  <si>
    <t>Bósnia-Herzegovina</t>
  </si>
  <si>
    <t>BOSNIA AND HERZEGOVINA</t>
  </si>
  <si>
    <t>BW</t>
  </si>
  <si>
    <t>Botswana</t>
  </si>
  <si>
    <t>BOTSWANA</t>
  </si>
  <si>
    <t>BV</t>
  </si>
  <si>
    <t>Ilha Bouvet</t>
  </si>
  <si>
    <t>BOUVET ISLAND</t>
  </si>
  <si>
    <t>BR</t>
  </si>
  <si>
    <t>Brasil</t>
  </si>
  <si>
    <t>BRAZIL</t>
  </si>
  <si>
    <t>BZ</t>
  </si>
  <si>
    <t>Belize</t>
  </si>
  <si>
    <t>BELIZE</t>
  </si>
  <si>
    <t>IO</t>
  </si>
  <si>
    <t>Território Britânico do Oceano Índico</t>
  </si>
  <si>
    <t>BRITISH INDIAN OCEAN TERRITORY</t>
  </si>
  <si>
    <t>SB</t>
  </si>
  <si>
    <t>Ilhas Salomão</t>
  </si>
  <si>
    <t>SOLOMON ISLANDS</t>
  </si>
  <si>
    <t>VG</t>
  </si>
  <si>
    <t>Ilhas Virgens Britânicas</t>
  </si>
  <si>
    <t>VIRGIN ISLANDS, BRITISH</t>
  </si>
  <si>
    <t>BN</t>
  </si>
  <si>
    <t>Brunei</t>
  </si>
  <si>
    <t>BRUNEI DARUSSALAM</t>
  </si>
  <si>
    <t>BG</t>
  </si>
  <si>
    <t>Bulgária</t>
  </si>
  <si>
    <t>BULGARIA</t>
  </si>
  <si>
    <t>MM</t>
  </si>
  <si>
    <t>Mianmar</t>
  </si>
  <si>
    <t>MYANMAR</t>
  </si>
  <si>
    <t>BI</t>
  </si>
  <si>
    <t>Burúndi</t>
  </si>
  <si>
    <t>BURUNDI</t>
  </si>
  <si>
    <t>BY</t>
  </si>
  <si>
    <t>Bielorrússia</t>
  </si>
  <si>
    <t>BELARUS</t>
  </si>
  <si>
    <t>KH</t>
  </si>
  <si>
    <t>Camboja</t>
  </si>
  <si>
    <t>CAMBODIA</t>
  </si>
  <si>
    <t>CM</t>
  </si>
  <si>
    <t>Camarões</t>
  </si>
  <si>
    <t>CAMEROON</t>
  </si>
  <si>
    <t>CA</t>
  </si>
  <si>
    <t>Canadá</t>
  </si>
  <si>
    <t>CANADA</t>
  </si>
  <si>
    <t>CV</t>
  </si>
  <si>
    <t>Cabo Verde</t>
  </si>
  <si>
    <t>CAPE VERDE</t>
  </si>
  <si>
    <t>KY</t>
  </si>
  <si>
    <t>Ilhas Caimão</t>
  </si>
  <si>
    <t>CAYMAN ISLANDS</t>
  </si>
  <si>
    <t>CF</t>
  </si>
  <si>
    <t>República Centro-Africana</t>
  </si>
  <si>
    <t>CENTRAL AFRICAN REPUBLIC</t>
  </si>
  <si>
    <t>LK</t>
  </si>
  <si>
    <t>Sri Lanka</t>
  </si>
  <si>
    <t>SRI LANKA</t>
  </si>
  <si>
    <t>TD</t>
  </si>
  <si>
    <t>Chade</t>
  </si>
  <si>
    <t>CHAD</t>
  </si>
  <si>
    <t>CL</t>
  </si>
  <si>
    <t>Chile</t>
  </si>
  <si>
    <t>CHILE</t>
  </si>
  <si>
    <t>CN</t>
  </si>
  <si>
    <t>China</t>
  </si>
  <si>
    <t>CHINA</t>
  </si>
  <si>
    <t>TW</t>
  </si>
  <si>
    <t>Taiwan, Província da China</t>
  </si>
  <si>
    <t>TAIWAN, PROVINCE OF CHINA</t>
  </si>
  <si>
    <t>CX</t>
  </si>
  <si>
    <t>Ilha Natal</t>
  </si>
  <si>
    <t>CHRISTMAS ISLAND</t>
  </si>
  <si>
    <t>CC</t>
  </si>
  <si>
    <t>Ilhas Cocos</t>
  </si>
  <si>
    <t>COCOS (KEELING) ISLANDS</t>
  </si>
  <si>
    <t>CO</t>
  </si>
  <si>
    <t>Colômbia</t>
  </si>
  <si>
    <t>COLOMBIA</t>
  </si>
  <si>
    <t>KM</t>
  </si>
  <si>
    <t>Comores</t>
  </si>
  <si>
    <t>COMOROS</t>
  </si>
  <si>
    <t>CG</t>
  </si>
  <si>
    <t>Congo</t>
  </si>
  <si>
    <t>CONGO</t>
  </si>
  <si>
    <t>CD</t>
  </si>
  <si>
    <t>República Democrática do Congo</t>
  </si>
  <si>
    <t>CONGO, THE DEMOCRATIC REPUBLIC OF THE</t>
  </si>
  <si>
    <t>CK</t>
  </si>
  <si>
    <t>Cook, Ilhas</t>
  </si>
  <si>
    <t>COOK ISLANDS</t>
  </si>
  <si>
    <t>CR</t>
  </si>
  <si>
    <t>Costa Rica</t>
  </si>
  <si>
    <t>COSTA RICA</t>
  </si>
  <si>
    <t>HR</t>
  </si>
  <si>
    <t>Croácia</t>
  </si>
  <si>
    <t>CROATIA</t>
  </si>
  <si>
    <t>CU</t>
  </si>
  <si>
    <t>Cuba</t>
  </si>
  <si>
    <t>CUBA</t>
  </si>
  <si>
    <t>CY</t>
  </si>
  <si>
    <t>Chipre</t>
  </si>
  <si>
    <t>CYPRUS</t>
  </si>
  <si>
    <t>CZ</t>
  </si>
  <si>
    <t>República Checa</t>
  </si>
  <si>
    <t>CZECH REPUBLIC</t>
  </si>
  <si>
    <t>BJ</t>
  </si>
  <si>
    <t>Benin</t>
  </si>
  <si>
    <t>BENIN</t>
  </si>
  <si>
    <t>DK</t>
  </si>
  <si>
    <t>Dinamarca</t>
  </si>
  <si>
    <t>DENMARK</t>
  </si>
  <si>
    <t>DM</t>
  </si>
  <si>
    <t>Domínica</t>
  </si>
  <si>
    <t>DOMINICA</t>
  </si>
  <si>
    <t>DO</t>
  </si>
  <si>
    <t>República Dominicana</t>
  </si>
  <si>
    <t>DOMINICAN REPUBLIC</t>
  </si>
  <si>
    <t>EC</t>
  </si>
  <si>
    <t>Equador</t>
  </si>
  <si>
    <t>ECUADOR</t>
  </si>
  <si>
    <t>SV</t>
  </si>
  <si>
    <t>El Salvador</t>
  </si>
  <si>
    <t>EL SALVADOR</t>
  </si>
  <si>
    <t>GQ</t>
  </si>
  <si>
    <t>Guiné Equatorial</t>
  </si>
  <si>
    <t>EQUATORIAL GUINEA</t>
  </si>
  <si>
    <t>ET</t>
  </si>
  <si>
    <t>Etiópia</t>
  </si>
  <si>
    <t>ETHIOPIA</t>
  </si>
  <si>
    <t>ER</t>
  </si>
  <si>
    <t>Eritreia</t>
  </si>
  <si>
    <t>ERITREA</t>
  </si>
  <si>
    <t>EE</t>
  </si>
  <si>
    <t>Estónia</t>
  </si>
  <si>
    <t>ESTONIA</t>
  </si>
  <si>
    <t>FO</t>
  </si>
  <si>
    <t>Ilhas Faroé</t>
  </si>
  <si>
    <t>FAROE ISLANDS</t>
  </si>
  <si>
    <t>FK</t>
  </si>
  <si>
    <t>Ilhas Malvinas (Falkland)</t>
  </si>
  <si>
    <t>FALKLAND ISLANDS (MALVINAS)</t>
  </si>
  <si>
    <t>GS</t>
  </si>
  <si>
    <t>Geórgia do Sul e Ilhas Sandwich do Sul</t>
  </si>
  <si>
    <t>SOUTH GEORGIA AND THE SOUTH SANDWICH ISLANDS</t>
  </si>
  <si>
    <t>FJ</t>
  </si>
  <si>
    <t>Fidji</t>
  </si>
  <si>
    <t>FIJI</t>
  </si>
  <si>
    <t>FI</t>
  </si>
  <si>
    <t>Finlândia</t>
  </si>
  <si>
    <t>FINLAND</t>
  </si>
  <si>
    <t>FR</t>
  </si>
  <si>
    <t>França</t>
  </si>
  <si>
    <t>FRANCE</t>
  </si>
  <si>
    <t>PF</t>
  </si>
  <si>
    <t>Polinésia Francesa</t>
  </si>
  <si>
    <t>FRENCH POLYNESIA</t>
  </si>
  <si>
    <t>TF</t>
  </si>
  <si>
    <t>Territórios Franceses do Sul</t>
  </si>
  <si>
    <t>FRENCH SOUTHERN TERRITORIES</t>
  </si>
  <si>
    <t>DJ</t>
  </si>
  <si>
    <t>Djibuti</t>
  </si>
  <si>
    <t>DJIBOUTI</t>
  </si>
  <si>
    <t>GA</t>
  </si>
  <si>
    <t>Gabão</t>
  </si>
  <si>
    <t>GABON</t>
  </si>
  <si>
    <t>GE</t>
  </si>
  <si>
    <t>Geórgia</t>
  </si>
  <si>
    <t>GEORGIA</t>
  </si>
  <si>
    <t>GM</t>
  </si>
  <si>
    <t>Gâmbia</t>
  </si>
  <si>
    <t>GAMBIA</t>
  </si>
  <si>
    <t>PS</t>
  </si>
  <si>
    <t>Território Ocupado da Palestina</t>
  </si>
  <si>
    <t>PALESTINIAN TERRITORY, OCCUPIED</t>
  </si>
  <si>
    <t>DE</t>
  </si>
  <si>
    <t>Alemanha</t>
  </si>
  <si>
    <t>GERMANY</t>
  </si>
  <si>
    <t>GH</t>
  </si>
  <si>
    <t>Gana</t>
  </si>
  <si>
    <t>GHANA</t>
  </si>
  <si>
    <t>GI</t>
  </si>
  <si>
    <t>Gibraltar</t>
  </si>
  <si>
    <t>GIBRALTAR</t>
  </si>
  <si>
    <t>KI</t>
  </si>
  <si>
    <t>Quiribáti</t>
  </si>
  <si>
    <t>KIRIBATI</t>
  </si>
  <si>
    <t>GR</t>
  </si>
  <si>
    <t>Grécia</t>
  </si>
  <si>
    <t>GREECE</t>
  </si>
  <si>
    <t>GL</t>
  </si>
  <si>
    <t>Gronelândia</t>
  </si>
  <si>
    <t>GREENLAND</t>
  </si>
  <si>
    <t>GD</t>
  </si>
  <si>
    <t>Granada</t>
  </si>
  <si>
    <t>GRENADA</t>
  </si>
  <si>
    <t>GU</t>
  </si>
  <si>
    <t>Guam</t>
  </si>
  <si>
    <t>GUAM</t>
  </si>
  <si>
    <t>GT</t>
  </si>
  <si>
    <t>Guatemala</t>
  </si>
  <si>
    <t>GUATEMALA</t>
  </si>
  <si>
    <t>GN</t>
  </si>
  <si>
    <t>Guiné</t>
  </si>
  <si>
    <t>GUINEA</t>
  </si>
  <si>
    <t>GY</t>
  </si>
  <si>
    <t>Guiana</t>
  </si>
  <si>
    <t>GUYANA</t>
  </si>
  <si>
    <t>HT</t>
  </si>
  <si>
    <t>Haiti</t>
  </si>
  <si>
    <t>HAITI</t>
  </si>
  <si>
    <t>HM</t>
  </si>
  <si>
    <t>Ilhas Heard e McDonald</t>
  </si>
  <si>
    <t>HEARD ISLAND AND MCDONALD ISLANDS</t>
  </si>
  <si>
    <t>VA</t>
  </si>
  <si>
    <t>Vaticano</t>
  </si>
  <si>
    <t>HOLY SEE (VATICAN CITY STATE)</t>
  </si>
  <si>
    <t>HN</t>
  </si>
  <si>
    <t>Honduras</t>
  </si>
  <si>
    <t>HONDURAS</t>
  </si>
  <si>
    <t>HK</t>
  </si>
  <si>
    <t>Hong Kong</t>
  </si>
  <si>
    <t>HONG KONG</t>
  </si>
  <si>
    <t>HU</t>
  </si>
  <si>
    <t>Hungria</t>
  </si>
  <si>
    <t>HUNGARY</t>
  </si>
  <si>
    <t>IS</t>
  </si>
  <si>
    <t>Islândia</t>
  </si>
  <si>
    <t>ICELAND</t>
  </si>
  <si>
    <t>IN</t>
  </si>
  <si>
    <t>Índia</t>
  </si>
  <si>
    <t>INDIA</t>
  </si>
  <si>
    <t>ID</t>
  </si>
  <si>
    <t>Indonésia</t>
  </si>
  <si>
    <t>INDONESIA</t>
  </si>
  <si>
    <t>IR</t>
  </si>
  <si>
    <t>Irão</t>
  </si>
  <si>
    <t>IRAN, ISLAMIC REPUBLIC OF</t>
  </si>
  <si>
    <t>IQ</t>
  </si>
  <si>
    <t>Iraque</t>
  </si>
  <si>
    <t>IRAQ</t>
  </si>
  <si>
    <t>IE</t>
  </si>
  <si>
    <t>Irlanda</t>
  </si>
  <si>
    <t>IRELAND</t>
  </si>
  <si>
    <t>IL</t>
  </si>
  <si>
    <t>Israel</t>
  </si>
  <si>
    <t>ISRAEL</t>
  </si>
  <si>
    <t>IT</t>
  </si>
  <si>
    <t>Itália</t>
  </si>
  <si>
    <t>ITALY</t>
  </si>
  <si>
    <t>CI</t>
  </si>
  <si>
    <t>Costa do Marfim</t>
  </si>
  <si>
    <t>COTE D'IVOIRE</t>
  </si>
  <si>
    <t>JM</t>
  </si>
  <si>
    <t>Jamaica</t>
  </si>
  <si>
    <t>JAMAICA</t>
  </si>
  <si>
    <t>JP</t>
  </si>
  <si>
    <t>Japão</t>
  </si>
  <si>
    <t>JAPAN</t>
  </si>
  <si>
    <t>KZ</t>
  </si>
  <si>
    <t>Cazaquistão</t>
  </si>
  <si>
    <t>KAZAKSTAN</t>
  </si>
  <si>
    <t>JO</t>
  </si>
  <si>
    <t>Jordânia</t>
  </si>
  <si>
    <t>JORDAN</t>
  </si>
  <si>
    <t>KE</t>
  </si>
  <si>
    <t>Quénia</t>
  </si>
  <si>
    <t>KENYA</t>
  </si>
  <si>
    <t>KP</t>
  </si>
  <si>
    <t>Coreia, República Popular Democrática da</t>
  </si>
  <si>
    <t>KOREA, DEMOCRATIC PEOPLE'S REPUBLIC OF</t>
  </si>
  <si>
    <t>KR</t>
  </si>
  <si>
    <t>Coreia, República da</t>
  </si>
  <si>
    <t>KOREA, REPUBLIC OF</t>
  </si>
  <si>
    <t>KW</t>
  </si>
  <si>
    <t>Kuwait</t>
  </si>
  <si>
    <t>KUWAIT</t>
  </si>
  <si>
    <t>KG</t>
  </si>
  <si>
    <t>Quirguizistão</t>
  </si>
  <si>
    <t>KYRGYZSTAN</t>
  </si>
  <si>
    <t>LA</t>
  </si>
  <si>
    <t>Laos</t>
  </si>
  <si>
    <t>LAO PEOPLE'S DEMOCRATIC REPUBLIC</t>
  </si>
  <si>
    <t>LB</t>
  </si>
  <si>
    <t>Líbano</t>
  </si>
  <si>
    <t>LEBANON</t>
  </si>
  <si>
    <t>LS</t>
  </si>
  <si>
    <t>Lesoto</t>
  </si>
  <si>
    <t>LESOTHO</t>
  </si>
  <si>
    <t>LV</t>
  </si>
  <si>
    <t>Letónia</t>
  </si>
  <si>
    <t>LATVIA</t>
  </si>
  <si>
    <t>LR</t>
  </si>
  <si>
    <t>Libéria</t>
  </si>
  <si>
    <t>LIBERIA</t>
  </si>
  <si>
    <t>LY</t>
  </si>
  <si>
    <t>Líbia</t>
  </si>
  <si>
    <t>LIBYAN ARAB JAMAHIRIYA</t>
  </si>
  <si>
    <t>LI</t>
  </si>
  <si>
    <t>Liechtenstein</t>
  </si>
  <si>
    <t>LIECHTENSTEIN</t>
  </si>
  <si>
    <t>LT</t>
  </si>
  <si>
    <t>Lituânia</t>
  </si>
  <si>
    <t>LITHUANIA</t>
  </si>
  <si>
    <t>LU</t>
  </si>
  <si>
    <t>Luxemburgo</t>
  </si>
  <si>
    <t>LUXEMBOURG</t>
  </si>
  <si>
    <t>MO</t>
  </si>
  <si>
    <t>Macau</t>
  </si>
  <si>
    <t>MACAU</t>
  </si>
  <si>
    <t>MG</t>
  </si>
  <si>
    <t>Madagáscar</t>
  </si>
  <si>
    <t>MADAGASCAR</t>
  </si>
  <si>
    <t>MW</t>
  </si>
  <si>
    <t>Malawi</t>
  </si>
  <si>
    <t>MALAWI</t>
  </si>
  <si>
    <t>MY</t>
  </si>
  <si>
    <t>Malásia</t>
  </si>
  <si>
    <t>MALAYSIA</t>
  </si>
  <si>
    <t>MV</t>
  </si>
  <si>
    <t>Maldivas</t>
  </si>
  <si>
    <t>MALDIVES</t>
  </si>
  <si>
    <t>ML</t>
  </si>
  <si>
    <t>Mali</t>
  </si>
  <si>
    <t>MALI</t>
  </si>
  <si>
    <t>MT</t>
  </si>
  <si>
    <t>Malta</t>
  </si>
  <si>
    <t>MALTA</t>
  </si>
  <si>
    <t>MR</t>
  </si>
  <si>
    <t>Mauritânia</t>
  </si>
  <si>
    <t>MAURITANIA</t>
  </si>
  <si>
    <t>MU</t>
  </si>
  <si>
    <t>Maurícias</t>
  </si>
  <si>
    <t>MAURITIUS</t>
  </si>
  <si>
    <t>MX</t>
  </si>
  <si>
    <t>México</t>
  </si>
  <si>
    <t>MEXICO</t>
  </si>
  <si>
    <t>MN</t>
  </si>
  <si>
    <t>Mongólia</t>
  </si>
  <si>
    <t>MONGOLIA</t>
  </si>
  <si>
    <t>MD</t>
  </si>
  <si>
    <t>República da Moldávia</t>
  </si>
  <si>
    <t>MOLDOVA, REPUBLIC OF</t>
  </si>
  <si>
    <t>ME</t>
  </si>
  <si>
    <t>Montenegro</t>
  </si>
  <si>
    <t>MONTENEGRO</t>
  </si>
  <si>
    <t>MS</t>
  </si>
  <si>
    <t>Monserrate</t>
  </si>
  <si>
    <t>MONTSERRAT</t>
  </si>
  <si>
    <t>MA</t>
  </si>
  <si>
    <t>Marrocos</t>
  </si>
  <si>
    <t>MOROCCO</t>
  </si>
  <si>
    <t>MZ</t>
  </si>
  <si>
    <t>Moçambique</t>
  </si>
  <si>
    <t>MOZAMBIQUE</t>
  </si>
  <si>
    <t>OM</t>
  </si>
  <si>
    <t>Omã</t>
  </si>
  <si>
    <t>OMAN</t>
  </si>
  <si>
    <t>NA</t>
  </si>
  <si>
    <t>Namíbia</t>
  </si>
  <si>
    <t>NAMIBIA</t>
  </si>
  <si>
    <t>NR</t>
  </si>
  <si>
    <t>Nauru</t>
  </si>
  <si>
    <t>NAURU</t>
  </si>
  <si>
    <t>NP</t>
  </si>
  <si>
    <t>Nepal</t>
  </si>
  <si>
    <t>NEPAL</t>
  </si>
  <si>
    <t>NL</t>
  </si>
  <si>
    <t>Países Baixos</t>
  </si>
  <si>
    <t>NETHERLANDS</t>
  </si>
  <si>
    <t>AN</t>
  </si>
  <si>
    <t>Antilhas Holandesas</t>
  </si>
  <si>
    <t>NETHERLANDS ANTILLES</t>
  </si>
  <si>
    <t>CW</t>
  </si>
  <si>
    <t>Curaçao</t>
  </si>
  <si>
    <t>NULL</t>
  </si>
  <si>
    <t>AW</t>
  </si>
  <si>
    <t>Aruba</t>
  </si>
  <si>
    <t>ARUBA</t>
  </si>
  <si>
    <t>SX</t>
  </si>
  <si>
    <t>São Martinho (parte holandesa)</t>
  </si>
  <si>
    <t>BQ</t>
  </si>
  <si>
    <t>Bonaire, Santo Eustáquio e Saba</t>
  </si>
  <si>
    <t>NC</t>
  </si>
  <si>
    <t>Nova Caledónia</t>
  </si>
  <si>
    <t>NEW CALEDONIA</t>
  </si>
  <si>
    <t>VU</t>
  </si>
  <si>
    <t>Vanuatu</t>
  </si>
  <si>
    <t>VANUATU</t>
  </si>
  <si>
    <t>NZ</t>
  </si>
  <si>
    <t>Nova Zelândia</t>
  </si>
  <si>
    <t>NEW ZEALAND</t>
  </si>
  <si>
    <t>NI</t>
  </si>
  <si>
    <t>Nicarágua</t>
  </si>
  <si>
    <t>NICARAGUA</t>
  </si>
  <si>
    <t>NE</t>
  </si>
  <si>
    <t>Níger</t>
  </si>
  <si>
    <t>NIGER</t>
  </si>
  <si>
    <t>NG</t>
  </si>
  <si>
    <t>Nigéria</t>
  </si>
  <si>
    <t>NIGERIA</t>
  </si>
  <si>
    <t>NU</t>
  </si>
  <si>
    <t>Niué</t>
  </si>
  <si>
    <t>NIUE</t>
  </si>
  <si>
    <t>NF</t>
  </si>
  <si>
    <t>Ilha Norfolque</t>
  </si>
  <si>
    <t>NORFOLK ISLAND</t>
  </si>
  <si>
    <t>NO</t>
  </si>
  <si>
    <t>Noruega</t>
  </si>
  <si>
    <t>NORWAY</t>
  </si>
  <si>
    <t>MP</t>
  </si>
  <si>
    <t>Ilhas Marianas do Norte</t>
  </si>
  <si>
    <t>NORTHERN MARIANA ISLANDS</t>
  </si>
  <si>
    <t>UM</t>
  </si>
  <si>
    <t>Ilhas Menores Afastadas dos Estados Unidos</t>
  </si>
  <si>
    <t>UNITED STATES MINOR OUTLYING ISLANDS</t>
  </si>
  <si>
    <t>FM</t>
  </si>
  <si>
    <t>Micronésia</t>
  </si>
  <si>
    <t>MICRONESIA, FEDERATED STATES OF</t>
  </si>
  <si>
    <t>MH</t>
  </si>
  <si>
    <t>Ilhas Marshall</t>
  </si>
  <si>
    <t>MARSHALL ISLANDS</t>
  </si>
  <si>
    <t>PW</t>
  </si>
  <si>
    <t>Palau</t>
  </si>
  <si>
    <t>PALAU</t>
  </si>
  <si>
    <t>PK</t>
  </si>
  <si>
    <t>Paquistão</t>
  </si>
  <si>
    <t>PAKISTAN</t>
  </si>
  <si>
    <t>PA</t>
  </si>
  <si>
    <t>Panamá</t>
  </si>
  <si>
    <t>PANAMA</t>
  </si>
  <si>
    <t>PG</t>
  </si>
  <si>
    <t>Papua-Nova Guiné</t>
  </si>
  <si>
    <t>PAPUA NEW GUINEA</t>
  </si>
  <si>
    <t>PY</t>
  </si>
  <si>
    <t>Paraguai</t>
  </si>
  <si>
    <t>PARAGUAY</t>
  </si>
  <si>
    <t>PE</t>
  </si>
  <si>
    <t>Perú</t>
  </si>
  <si>
    <t>PERU</t>
  </si>
  <si>
    <t>PH</t>
  </si>
  <si>
    <t>Filipinas</t>
  </si>
  <si>
    <t>PHILIPPINES</t>
  </si>
  <si>
    <t>PN</t>
  </si>
  <si>
    <t>Pitcairn</t>
  </si>
  <si>
    <t>PITCAIRN</t>
  </si>
  <si>
    <t>PL</t>
  </si>
  <si>
    <t>Polónia</t>
  </si>
  <si>
    <t>POLAND</t>
  </si>
  <si>
    <t>PT</t>
  </si>
  <si>
    <t>Portugal</t>
  </si>
  <si>
    <t>PORTUGAL</t>
  </si>
  <si>
    <t>GW</t>
  </si>
  <si>
    <t>Guiné-Bissau</t>
  </si>
  <si>
    <t>GUINEA-BISSAU</t>
  </si>
  <si>
    <t>TL</t>
  </si>
  <si>
    <t>Timor-Leste</t>
  </si>
  <si>
    <t>TIMOR-LESTE</t>
  </si>
  <si>
    <t>QA</t>
  </si>
  <si>
    <t>Catar</t>
  </si>
  <si>
    <t>QATAR</t>
  </si>
  <si>
    <t>RO</t>
  </si>
  <si>
    <t>Roménia</t>
  </si>
  <si>
    <t>ROMANIA</t>
  </si>
  <si>
    <t>RU</t>
  </si>
  <si>
    <t>Federação Russa</t>
  </si>
  <si>
    <t>RUSSIAN FEDERATION</t>
  </si>
  <si>
    <t>RW</t>
  </si>
  <si>
    <t>Ruanda</t>
  </si>
  <si>
    <t>RWANDA</t>
  </si>
  <si>
    <t>SH</t>
  </si>
  <si>
    <t>Santa Helena, Ascensão e Tristão da Cunha</t>
  </si>
  <si>
    <t>SAINT HELENA</t>
  </si>
  <si>
    <t>KN</t>
  </si>
  <si>
    <t>São Cristóvão e Nevis</t>
  </si>
  <si>
    <t>SAINT KITTS AND NEVIS</t>
  </si>
  <si>
    <t>AI</t>
  </si>
  <si>
    <t>Anguila</t>
  </si>
  <si>
    <t>ANGUILLA</t>
  </si>
  <si>
    <t>LC</t>
  </si>
  <si>
    <t>Santa Lúcia</t>
  </si>
  <si>
    <t>SAINT LUCIA</t>
  </si>
  <si>
    <t>VC</t>
  </si>
  <si>
    <t>São Vicente e Grenadinas</t>
  </si>
  <si>
    <t>SAINT VINCENT AND THE GRENADINES</t>
  </si>
  <si>
    <t>SM</t>
  </si>
  <si>
    <t>São Marino</t>
  </si>
  <si>
    <t>SAN MARINO</t>
  </si>
  <si>
    <t>ST</t>
  </si>
  <si>
    <t>São Tomé e Príncipe</t>
  </si>
  <si>
    <t>SAO TOME AND PRINCIPE</t>
  </si>
  <si>
    <t>SA</t>
  </si>
  <si>
    <t>Arábia Saudita</t>
  </si>
  <si>
    <t>SAUDI ARABIA</t>
  </si>
  <si>
    <t>SN</t>
  </si>
  <si>
    <t>Senegal</t>
  </si>
  <si>
    <t>SENEGAL</t>
  </si>
  <si>
    <t>RS</t>
  </si>
  <si>
    <t>Sérvia</t>
  </si>
  <si>
    <t>SERBIA</t>
  </si>
  <si>
    <t>SC</t>
  </si>
  <si>
    <t>Seychelles</t>
  </si>
  <si>
    <t>SEYCHELLES</t>
  </si>
  <si>
    <t>SL</t>
  </si>
  <si>
    <t>Serra Leoa</t>
  </si>
  <si>
    <t>SIERRA LEONE</t>
  </si>
  <si>
    <t>SG</t>
  </si>
  <si>
    <t>Singapura</t>
  </si>
  <si>
    <t>SINGAPORE</t>
  </si>
  <si>
    <t>SK</t>
  </si>
  <si>
    <t>Eslováquia</t>
  </si>
  <si>
    <t>SLOVAKIA</t>
  </si>
  <si>
    <t>VN</t>
  </si>
  <si>
    <t>Vietname</t>
  </si>
  <si>
    <t>VIET NAM</t>
  </si>
  <si>
    <t>SI</t>
  </si>
  <si>
    <t>Eslovénia</t>
  </si>
  <si>
    <t>SLOVENIA</t>
  </si>
  <si>
    <t>SO</t>
  </si>
  <si>
    <t>Somália</t>
  </si>
  <si>
    <t>SOMALIA</t>
  </si>
  <si>
    <t>ZA</t>
  </si>
  <si>
    <t>África do Sul</t>
  </si>
  <si>
    <t>SOUTH AFRICA</t>
  </si>
  <si>
    <t>ZW</t>
  </si>
  <si>
    <t>Zimbabwe</t>
  </si>
  <si>
    <t>ZIMBABWE</t>
  </si>
  <si>
    <t>ES</t>
  </si>
  <si>
    <t>Espanha</t>
  </si>
  <si>
    <t>SPAIN</t>
  </si>
  <si>
    <t>SS</t>
  </si>
  <si>
    <t>Sudão do Sul</t>
  </si>
  <si>
    <t>SD</t>
  </si>
  <si>
    <t>Sudão</t>
  </si>
  <si>
    <t>SUDAN</t>
  </si>
  <si>
    <t>SR</t>
  </si>
  <si>
    <t>Suriname</t>
  </si>
  <si>
    <t>SURINAME</t>
  </si>
  <si>
    <t>SZ</t>
  </si>
  <si>
    <t>Suazilândia</t>
  </si>
  <si>
    <t>SWAZILAND</t>
  </si>
  <si>
    <t>SE</t>
  </si>
  <si>
    <t>Suécia</t>
  </si>
  <si>
    <t>SWEDEN</t>
  </si>
  <si>
    <t>CH</t>
  </si>
  <si>
    <t>Suiça</t>
  </si>
  <si>
    <t>SWITZERLAND</t>
  </si>
  <si>
    <t>SY</t>
  </si>
  <si>
    <t>Síria</t>
  </si>
  <si>
    <t>SYRIAN ARAB REPUBLIC</t>
  </si>
  <si>
    <t>TJ</t>
  </si>
  <si>
    <t>Tajiquistão</t>
  </si>
  <si>
    <t>TAJIKISTAN</t>
  </si>
  <si>
    <t>TH</t>
  </si>
  <si>
    <t>Tailândia</t>
  </si>
  <si>
    <t>THAILAND</t>
  </si>
  <si>
    <t>TG</t>
  </si>
  <si>
    <t>Togo</t>
  </si>
  <si>
    <t>TOGO</t>
  </si>
  <si>
    <t>TK</t>
  </si>
  <si>
    <t>Tokelau</t>
  </si>
  <si>
    <t>TOKELAU</t>
  </si>
  <si>
    <t>TO</t>
  </si>
  <si>
    <t>Tonga</t>
  </si>
  <si>
    <t>TONGA</t>
  </si>
  <si>
    <t>TT</t>
  </si>
  <si>
    <t>Trindade e Tobago</t>
  </si>
  <si>
    <t>TRINIDAD AND TOBAGO</t>
  </si>
  <si>
    <t>AE</t>
  </si>
  <si>
    <t>Emirados Árabes Unidos</t>
  </si>
  <si>
    <t>UNITED ARAB EMIRATES</t>
  </si>
  <si>
    <t>TN</t>
  </si>
  <si>
    <t>Tunísia</t>
  </si>
  <si>
    <t>TUNISIA</t>
  </si>
  <si>
    <t>TR</t>
  </si>
  <si>
    <t>Turquia</t>
  </si>
  <si>
    <t>TURKEY</t>
  </si>
  <si>
    <t>TM</t>
  </si>
  <si>
    <t>Turquemenistão</t>
  </si>
  <si>
    <t>TURKMENISTAN</t>
  </si>
  <si>
    <t>TC</t>
  </si>
  <si>
    <t>Ilhas Turcas e Caicos</t>
  </si>
  <si>
    <t>TURKS AND CAICOS ISLANDS</t>
  </si>
  <si>
    <t>TV</t>
  </si>
  <si>
    <t>Tuvalu</t>
  </si>
  <si>
    <t>TUVALU</t>
  </si>
  <si>
    <t>UG</t>
  </si>
  <si>
    <t>Uganda</t>
  </si>
  <si>
    <t>UGANDA</t>
  </si>
  <si>
    <t>UA</t>
  </si>
  <si>
    <t>Ucrânia</t>
  </si>
  <si>
    <t>UKRAINE</t>
  </si>
  <si>
    <t>MK</t>
  </si>
  <si>
    <t>Macedónia, Antiga República Jugoslava da</t>
  </si>
  <si>
    <t>MACEDONIA, THE FORMER YUGOSLAV REPUBLIC OF</t>
  </si>
  <si>
    <t>EG</t>
  </si>
  <si>
    <t>Egipto</t>
  </si>
  <si>
    <t>EGYPT</t>
  </si>
  <si>
    <t>GB</t>
  </si>
  <si>
    <t>Reino Unido</t>
  </si>
  <si>
    <t>UNITED KINGDOM</t>
  </si>
  <si>
    <t>GG</t>
  </si>
  <si>
    <t>Guernsey (Ilha)</t>
  </si>
  <si>
    <t>JE</t>
  </si>
  <si>
    <t>Jersey (Ilha)</t>
  </si>
  <si>
    <t>IM</t>
  </si>
  <si>
    <t>Man (Ilha)</t>
  </si>
  <si>
    <t>TZ</t>
  </si>
  <si>
    <t>Tanzânia</t>
  </si>
  <si>
    <t>TANZANIA, UNITED REPUBLIC OF</t>
  </si>
  <si>
    <t>US</t>
  </si>
  <si>
    <t>Estados Unidos da América</t>
  </si>
  <si>
    <t>UNITED STATES</t>
  </si>
  <si>
    <t>VI</t>
  </si>
  <si>
    <t>Ilhas Virgens dos Estados Unidos</t>
  </si>
  <si>
    <t>VIRGIN ISLANDS, U.S.</t>
  </si>
  <si>
    <t>BF</t>
  </si>
  <si>
    <t>Burquina Faso</t>
  </si>
  <si>
    <t>BURKINA FASO</t>
  </si>
  <si>
    <t>UY</t>
  </si>
  <si>
    <t>Uruguai</t>
  </si>
  <si>
    <t>URUGUAY</t>
  </si>
  <si>
    <t>UZ</t>
  </si>
  <si>
    <t>Usbequistão</t>
  </si>
  <si>
    <t>UZBEKISTAN</t>
  </si>
  <si>
    <t>VE</t>
  </si>
  <si>
    <t>República Bolivariana da Venezuela</t>
  </si>
  <si>
    <t>VENEZUELA</t>
  </si>
  <si>
    <t>WF</t>
  </si>
  <si>
    <t>Ilhas Wallis e Futuna</t>
  </si>
  <si>
    <t>WALLIS AND FUTUNA</t>
  </si>
  <si>
    <t>WS</t>
  </si>
  <si>
    <t>Samoa</t>
  </si>
  <si>
    <t>SAMOA</t>
  </si>
  <si>
    <t>YE</t>
  </si>
  <si>
    <t>Iémen</t>
  </si>
  <si>
    <t>YEMEN</t>
  </si>
  <si>
    <t>ZM</t>
  </si>
  <si>
    <t>Zâmbia</t>
  </si>
  <si>
    <t>ZAMBIA</t>
  </si>
  <si>
    <t>XL</t>
  </si>
  <si>
    <t>Países e Territórios Não Especificados</t>
  </si>
  <si>
    <t>QR</t>
  </si>
  <si>
    <t>Off-Shore da Madeira</t>
  </si>
  <si>
    <t>XZ</t>
  </si>
  <si>
    <t>Off-Shore dos Açores</t>
  </si>
  <si>
    <t>ZD</t>
  </si>
  <si>
    <t>Delaware - EUA</t>
  </si>
  <si>
    <t>ZK</t>
  </si>
  <si>
    <t>Ilhas Keslim (Queshm) - Irão</t>
  </si>
  <si>
    <t>ZN</t>
  </si>
  <si>
    <t>Nevada - EUA</t>
  </si>
  <si>
    <t>ZO</t>
  </si>
  <si>
    <t>Oklahoma - EUA</t>
  </si>
  <si>
    <t>ZY</t>
  </si>
  <si>
    <t>Wyoming - EUA</t>
  </si>
  <si>
    <t>ZC</t>
  </si>
  <si>
    <t>Ilhas do Canal</t>
  </si>
  <si>
    <t>XK</t>
  </si>
  <si>
    <t>Kosovo (ao abrigo da resolução 1244 do Conselho de Segurança da ONU)</t>
  </si>
  <si>
    <t>Idioma</t>
  </si>
  <si>
    <t>2-ENG</t>
  </si>
  <si>
    <t>Dsg_EN Rubrica</t>
  </si>
  <si>
    <t>1. Reference period - (a) initial date (dd-mm-yyyy):</t>
  </si>
  <si>
    <t>1. Reference period - (b) end date (dd-mm-yyyy):</t>
  </si>
  <si>
    <t>2. Institutional information at the end date of the reference period - 2.1. Information enabling the financial entity to be identified - Institution code number:</t>
  </si>
  <si>
    <t>2. Institutional information at the end date of the reference period - 2.2. Information on the financial entity’s contact point for matters relating to the prevention of money laundering and terrorist financing - email:</t>
  </si>
  <si>
    <t>5. Additional information  - 5.1. Additional information deemed relevant by the financial entity and related to the reference period.</t>
  </si>
  <si>
    <t>5. Additional information  - 5.2. Other information to be reported as ordered by the Banco de Portugal.</t>
  </si>
  <si>
    <t>3. Activity in Portuguese territory during the reference period - (a) total number of transactions from Portugal;</t>
  </si>
  <si>
    <t>3. Activity in Portuguese territory during the reference period - (b) aggregate amount in euro of transactions from Portugal;</t>
  </si>
  <si>
    <t>3. Activity in Portuguese territory during the reference period - (c) total number of transactions to Portugal;</t>
  </si>
  <si>
    <t>3. Activity in Portuguese territory during the reference period - (d) aggregate amount in euro of transactions to Portugal;</t>
  </si>
  <si>
    <t>3. Activity in Portuguese territory during the reference period - (e) list of the 10 destination jurisdictions of transactions from Portugal with the highest aggregate amount of transaction - 1. ISO2;</t>
  </si>
  <si>
    <t>3. Activity in Portuguese territory during the reference period - (e) list of the 10 destination jurisdictions of transactions from Portugal with the highest aggregate amount of transaction - 2. ISO2;</t>
  </si>
  <si>
    <t>3. Activity in Portuguese territory during the reference period - (e) list of the 10 destination jurisdictions of transactions from Portugal with the highest aggregate amount of transaction - 3. ISO2;</t>
  </si>
  <si>
    <t>3. Activity in Portuguese territory during the reference period - (e) list of the 10 destination jurisdictions of transactions from Portugal with the highest aggregate amount of transaction - 4. ISO2;</t>
  </si>
  <si>
    <t>3. Activity in Portuguese territory during the reference period - (e) list of the 10 destination jurisdictions of transactions from Portugal with the highest aggregate amount of transaction - 5. ISO2;</t>
  </si>
  <si>
    <t>3. Activity in Portuguese territory during the reference period - (e) list of the 10 destination jurisdictions of transactions from Portugal with the highest aggregate amount of transaction - 6. ISO2;</t>
  </si>
  <si>
    <t>3. Activity in Portuguese territory during the reference period - (e) list of the 10 destination jurisdictions of transactions from Portugal with the highest aggregate amount of transaction - 7. ISO2;</t>
  </si>
  <si>
    <t>3. Activity in Portuguese territory during the reference period - (e) list of the 10 destination jurisdictions of transactions from Portugal with the highest aggregate amount of transaction - 8. ISO2;</t>
  </si>
  <si>
    <t>3. Activity in Portuguese territory during the reference period - (e) list of the 10 destination jurisdictions of transactions from Portugal with the highest aggregate amount of transaction - 9. ISO2;</t>
  </si>
  <si>
    <t>3. Activity in Portuguese territory during the reference period - (e) list of the 10 destination jurisdictions of transactions from Portugal with the highest aggregate amount of transaction - 10. ISO2;</t>
  </si>
  <si>
    <t>3. Activity in Portuguese territory during the reference period -(f) list of the 10 home jurisdictions of the transactions to Portugal with the highest aggregate amount of transactions - 1. ISO2;</t>
  </si>
  <si>
    <t>3. Activity in Portuguese territory during the reference period -(f) list of the 10 home jurisdictions of the transactions to Portugal with the highest aggregate amount of transactions - 2. ISO2;</t>
  </si>
  <si>
    <t>3. Activity in Portuguese territory during the reference period -(f) list of the 10 home jurisdictions of the transactions to Portugal with the highest aggregate amount of transactions - 3. ISO2;</t>
  </si>
  <si>
    <t>3. Activity in Portuguese territory during the reference period -(f) list of the 10 home jurisdictions of the transactions to Portugal with the highest aggregate amount of transactions - 4. ISO2;</t>
  </si>
  <si>
    <t>3. Activity in Portuguese territory during the reference period -(f) list of the 10 home jurisdictions of the transactions to Portugal with the highest aggregate amount of transactions - 5. ISO2;</t>
  </si>
  <si>
    <t>3. Activity in Portuguese territory during the reference period -(f) list of the 10 home jurisdictions of the transactions to Portugal with the highest aggregate amount of transactions - 6. ISO2;</t>
  </si>
  <si>
    <t>3. Activity in Portuguese territory during the reference period -(f) list of the 10 home jurisdictions of the transactions to Portugal with the highest aggregate amount of transactions - 7. ISO2;</t>
  </si>
  <si>
    <t>3. Activity in Portuguese territory during the reference period -(f) list of the 10 home jurisdictions of the transactions to Portugal with the highest aggregate amount of transactions - 8. ISO2;</t>
  </si>
  <si>
    <t>3. Activity in Portuguese territory during the reference period -(f) list of the 10 home jurisdictions of the transactions to Portugal with the highest aggregate amount of transactions - 9. ISO2;</t>
  </si>
  <si>
    <t>3. Activity in Portuguese territory during the reference period -(f) list of the 10 home jurisdictions of the transactions to Portugal with the highest aggregate amount of transactions - 10. ISO2;</t>
  </si>
  <si>
    <t>3. Activity in Portuguese territory during the reference period - (g) distribution channels available - Other</t>
  </si>
  <si>
    <t>3. Activity in Portuguese territory during the reference period - (h) total number of suspicious transaction reports in Portugal or abroad in respect of transactions from Portugal;</t>
  </si>
  <si>
    <t>3. Activity in Portuguese territory during the reference period - (i) aggregate amount in euro of the transactions referred to in subparagraph (h);</t>
  </si>
  <si>
    <t>3. Activity in Portuguese territory during the reference period - (j) total number of suspicious transaction reports in Portugal or abroad in respect of transactions to Portugal;</t>
  </si>
  <si>
    <t>3. Activity in Portuguese territory during the reference period - (k) aggregate amount in euro of the transactions referred to in subparagraph (j);</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</si>
  <si>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</si>
  <si>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</si>
  <si>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</si>
  <si>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</si>
  <si>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- 5.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</si>
  <si>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- 6.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</si>
  <si>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- 7.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</si>
  <si>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- 8.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</si>
  <si>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- 9.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</si>
  <si>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- 10.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</si>
  <si>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- 11.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</si>
  <si>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- 12.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</si>
  <si>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- 13.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</si>
  <si>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- 14.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</si>
  <si>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- 15.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</si>
  <si>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- 16.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</si>
  <si>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- 17.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</si>
  <si>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- 18.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</si>
  <si>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- 19.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</si>
  <si>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- 20.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</si>
  <si>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- 21.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</si>
  <si>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- 22.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</si>
  <si>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- 23.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</si>
  <si>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- 24.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</si>
  <si>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- 25.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</si>
  <si>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- 26.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</si>
  <si>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- 27.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</si>
  <si>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- 28.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</si>
  <si>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- 29.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</si>
  <si>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- 30.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</si>
  <si>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- 31.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</si>
  <si>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- 32.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</si>
  <si>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- 33.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</si>
  <si>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- 34.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</si>
  <si>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- 35.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</si>
  <si>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- 36.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</si>
  <si>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- 37.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</si>
  <si>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- 38.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</si>
  <si>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- 39.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</si>
  <si>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- 40.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</si>
  <si>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- 41.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</si>
  <si>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- 42.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</si>
  <si>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- 43.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</si>
  <si>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- 44.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</si>
  <si>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- 45.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</si>
  <si>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- 46.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</si>
  <si>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- 47.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</si>
  <si>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- 48.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</si>
  <si>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- 49.  ISO2</t>
  </si>
  <si>
    <t>3. Activity in Portuguese territory during the reference period - (l) list of the jurisdictions associated with a higher risk  in terms of transactions from and to Portugal, except those already reported under subparagraphs (e) and (f), if the aggregate amount of transactions from and to those jurisdictions is equal to or greater than €1,000,000 in the reference period.  - 50.  ISO2</t>
  </si>
  <si>
    <t>Descritivo</t>
  </si>
  <si>
    <t>1-PRT</t>
  </si>
  <si>
    <t>Português</t>
  </si>
  <si>
    <t>English</t>
  </si>
  <si>
    <t>To Import</t>
  </si>
  <si>
    <t>Serv_#</t>
  </si>
  <si>
    <t>Rub_#</t>
  </si>
  <si>
    <t>Dsg_PT TipoLPS_2 - esta tipologia é válida para entidades com sede no Espaço Económico Europeu</t>
  </si>
  <si>
    <t>Dsg_EN TipoLPS_2 - also aplicable to entities established in the European Economic Area</t>
  </si>
  <si>
    <t>Instituições de Pagamento com Sede na U.E. em Regime de Livre Prestação de Serviços</t>
  </si>
  <si>
    <t>Free Provision of Services of Payment Institutions with head office in the EU</t>
  </si>
  <si>
    <t>Instituições de Moeda Eletrónica com Sede na U.E. em Regime de Livre Prestação de Serviços</t>
  </si>
  <si>
    <t>Free Provision of Services of Electronic Money Institutions with head office in the EU</t>
  </si>
  <si>
    <t>Instituições de Crédito da U.E. em Regime de Livre Prestação de Serviços</t>
  </si>
  <si>
    <t>Free Provision of Services by EU Credit Institutions</t>
  </si>
  <si>
    <t>LPS (FPS) Type</t>
  </si>
  <si>
    <t>ID_Rub</t>
  </si>
  <si>
    <t>Dsg_PT Rubrica</t>
  </si>
  <si>
    <t>Id</t>
  </si>
  <si>
    <t>Id_Serv</t>
  </si>
  <si>
    <t>LPStype</t>
  </si>
  <si>
    <t>Dsg_PT Servico</t>
  </si>
  <si>
    <t>Dsg_EN Servico</t>
  </si>
  <si>
    <t xml:space="preserve">4. Criminal and administrative offences - For the reference period, information on the existence [1-Yes, 0-No] of criminal and administrative offences related to money laundering or terrorist financing, or failure to comply with procedures for preventing them.  </t>
  </si>
  <si>
    <t>4. Ilícitos criminais e contraordenacionais - No período de referência, informação sobre a existência [1-Sim, 0-Não] de Ilícitos criminais e contraordenacionais relacionados com branqueamento de capitais ou financiamento do terrorismo, ou com o incumprimento de procedimentos destinados à sua prevenção</t>
  </si>
  <si>
    <t>Desenvolveu serviços em Portugal sujeitos ao presente reporte  [1-Sim, 0-Não]?</t>
  </si>
  <si>
    <t>3. Activity in Portuguese territory during the reference period [1-Yes, 0-No]?</t>
  </si>
  <si>
    <t>3. Activity in Portuguese territory during the reference period - (g) distribution channels available -  Homebanking [1-Yes, 0-No]</t>
  </si>
  <si>
    <t>3. Activity in Portuguese territory during the reference period - (g) distribution channels available -  APP [1-Yes, 0-No]</t>
  </si>
  <si>
    <t>3. Activity in Portuguese territory during the reference period - (g) distribution channels available - Website [1-Yes, 0-No]</t>
  </si>
  <si>
    <t>3. Activity in Portuguese territory during the reference period - (g) distribution channels available -  Call center [1-Yes, 0-No]</t>
  </si>
  <si>
    <t>3. Activity in Portuguese territory during the reference period - (g) distribution channels available - Postal Service [1-Yes, 0-No]</t>
  </si>
  <si>
    <t>3. Atividade em território nacional durante o período de referência - g) Canais de distribuição disponibilizados; - Aplicação Móvel [1-Sim, 0-Não]</t>
  </si>
  <si>
    <t>3. Atividade em território nacional durante o período de referência - g) Canais de distribuição disponibilizados; - Homebanking [1-Sim, 0-Não]</t>
  </si>
  <si>
    <t>3. Atividade em território nacional durante o período de referência - g) Canais de distribuição disponibilizados; - Website [1-Sim, 0-Não]</t>
  </si>
  <si>
    <t>3. Atividade em território nacional durante o período de referência - g) Canais de distribuição disponibilizados; - Call center [1-Sim, 0-Não]</t>
  </si>
  <si>
    <t>3. Atividade em território nacional durante o período de referência - g) Canais de distribuição disponibilizados; - Serviços Postais [1-Sim, 0-Não]</t>
  </si>
  <si>
    <t>0_1</t>
  </si>
  <si>
    <t>Desenvolveu serviços em Portugal</t>
  </si>
  <si>
    <t>Varchar</t>
  </si>
  <si>
    <t>Bit</t>
  </si>
  <si>
    <t>bit</t>
  </si>
  <si>
    <t>Mandatory</t>
  </si>
  <si>
    <t>Type</t>
  </si>
  <si>
    <t>Date</t>
  </si>
  <si>
    <t>Numeric</t>
  </si>
  <si>
    <t>Currency</t>
  </si>
  <si>
    <t>Indice</t>
  </si>
  <si>
    <t>Sheet</t>
  </si>
  <si>
    <t>Dsg_PT</t>
  </si>
  <si>
    <t>Dsg_EN</t>
  </si>
  <si>
    <t>Id Serviço</t>
  </si>
  <si>
    <t>Valor</t>
  </si>
  <si>
    <t>Designação do serviço</t>
  </si>
  <si>
    <t># Atividade</t>
  </si>
  <si>
    <t>Id Service</t>
  </si>
  <si>
    <t>Service</t>
  </si>
  <si>
    <t>Services to Report</t>
  </si>
  <si>
    <t># Ativity</t>
  </si>
  <si>
    <t>Designação da Rubrica</t>
  </si>
  <si>
    <t>Designation</t>
  </si>
  <si>
    <t>Identity</t>
  </si>
  <si>
    <t>Designação da rubrica</t>
  </si>
  <si>
    <t>Service designation</t>
  </si>
  <si>
    <t>Item designation</t>
  </si>
  <si>
    <t>Column</t>
  </si>
  <si>
    <t>Valida_Reporte</t>
  </si>
  <si>
    <t>Check_Report</t>
  </si>
  <si>
    <t>Activity</t>
  </si>
  <si>
    <t>Mandatory2</t>
  </si>
  <si>
    <t>Obrigatório</t>
  </si>
  <si>
    <t>Sim</t>
  </si>
  <si>
    <t>Não</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</si>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</sst>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_-* #,##0_-;\-* #,##0_-;_-* &quot;-&quot;??_-;_-@_-"/>
  </numFmts>
  <fonts count="8" x14ac:knownFonts="1">
    <font>
      <sz val="11"/>
      <color theme="1"/>
      <name val="Calibri"/>
      <family val="2"/>
      <scheme val="minor"/>
    </font>
    <font>
      <u/>
      <sz val="11"/>
      <color theme="10"/>
      <name val="Calibri"/>
      <family val="2"/>
      <scheme val="minor"/>
    </font>
    <font>
      <sz val="11"/>
      <color theme="0"/>
      <name val="Calibri"/>
      <family val="2"/>
      <scheme val="minor"/>
    </font>
    <font>
      <sz val="10"/>
      <color theme="1"/>
      <name val="Calibri"/>
      <family val="2"/>
      <scheme val="minor"/>
    </font>
    <font>
      <b/>
      <sz val="10"/>
      <color theme="0"/>
      <name val="Calibri"/>
      <family val="2"/>
      <scheme val="minor"/>
    </font>
    <font>
      <b/>
      <sz val="11"/>
      <color theme="0"/>
      <name val="Calibri"/>
      <family val="2"/>
      <scheme val="minor"/>
    </font>
    <font>
      <sz val="11"/>
      <color theme="1"/>
      <name val="Calibri"/>
      <family val="2"/>
      <scheme val="minor"/>
    </font>
    <font>
      <u/>
      <sz val="10"/>
      <color theme="10"/>
      <name val="Calibri"/>
      <family val="2"/>
      <scheme val="minor"/>
    </font>
  </fonts>
  <fills count="11">
    <fill>
      <patternFill patternType="none"/>
    </fill>
    <fill>
      <patternFill patternType="gray125"/>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3" tint="0.39997558519241921"/>
        <bgColor indexed="64"/>
      </patternFill>
    </fill>
    <fill>
      <patternFill patternType="solid">
        <fgColor theme="4" tint="0.39997558519241921"/>
        <bgColor indexed="64"/>
      </patternFill>
    </fill>
  </fills>
  <borders count="8">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74">
    <xf numFmtId="0" fontId="0" fillId="0" borderId="0" xfId="0"/>
    <xf numFmtId="0" fontId="0" fillId="0" borderId="0" xfId="0" applyAlignment="1">
      <alignment wrapText="1"/>
    </xf>
    <xf numFmtId="0" fontId="0" fillId="0" borderId="0" xfId="0" applyAlignment="1">
      <alignment horizontal="center"/>
    </xf>
    <xf numFmtId="49" fontId="0" fillId="0" borderId="0" xfId="0" applyNumberFormat="1"/>
    <xf numFmtId="0" fontId="0" fillId="0" borderId="0" xfId="0" applyAlignment="1">
      <alignment horizontal="center" wrapText="1"/>
    </xf>
    <xf numFmtId="49" fontId="0" fillId="0" borderId="0" xfId="0" applyNumberFormat="1" applyAlignment="1">
      <alignment horizontal="center"/>
    </xf>
    <xf numFmtId="0" fontId="0" fillId="0" borderId="0" xfId="0" applyAlignment="1">
      <alignment horizontal="left" vertical="center" wrapText="1"/>
    </xf>
    <xf numFmtId="0" fontId="2" fillId="5" borderId="0" xfId="0" applyFont="1" applyFill="1"/>
    <xf numFmtId="0" fontId="0" fillId="2" borderId="2" xfId="0" applyFont="1" applyFill="1" applyBorder="1"/>
    <xf numFmtId="0" fontId="0" fillId="0" borderId="2" xfId="0" applyFont="1" applyBorder="1"/>
    <xf numFmtId="0" fontId="3" fillId="0" borderId="2" xfId="0" applyFont="1" applyBorder="1"/>
    <xf numFmtId="0" fontId="0" fillId="0" borderId="2" xfId="0" applyBorder="1" applyAlignment="1" applyProtection="1">
      <alignment horizontal="left" vertical="top" wrapText="1"/>
      <protection locked="0"/>
    </xf>
    <xf numFmtId="0" fontId="0" fillId="7" borderId="0" xfId="0" quotePrefix="1" applyFill="1" applyAlignment="1">
      <alignment horizontal="center" wrapText="1"/>
    </xf>
    <xf numFmtId="0" fontId="3" fillId="6" borderId="2" xfId="0" applyFont="1" applyFill="1" applyBorder="1" applyAlignment="1" applyProtection="1">
      <alignment horizontal="center" vertical="center" wrapText="1"/>
    </xf>
    <xf numFmtId="0" fontId="3" fillId="4" borderId="0" xfId="0" applyFont="1" applyFill="1" applyAlignment="1" applyProtection="1">
      <alignment horizontal="center" vertical="center" wrapText="1"/>
      <protection locked="0"/>
    </xf>
    <xf numFmtId="0" fontId="3" fillId="7" borderId="2"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4" borderId="2" xfId="0" applyFont="1" applyFill="1" applyBorder="1" applyAlignment="1">
      <alignment horizontal="center" vertical="center" wrapText="1"/>
    </xf>
    <xf numFmtId="0" fontId="3" fillId="0" borderId="2" xfId="0" applyFont="1" applyFill="1" applyBorder="1" applyAlignment="1" applyProtection="1">
      <alignment vertical="center" wrapText="1"/>
      <protection locked="0"/>
    </xf>
    <xf numFmtId="0" fontId="3" fillId="0" borderId="0" xfId="0" applyFont="1" applyAlignment="1">
      <alignment wrapText="1"/>
    </xf>
    <xf numFmtId="0" fontId="3" fillId="0" borderId="0" xfId="0" applyFont="1"/>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8" borderId="3" xfId="0" applyFont="1" applyFill="1" applyBorder="1"/>
    <xf numFmtId="0" fontId="4" fillId="8" borderId="4" xfId="0" applyFont="1" applyFill="1" applyBorder="1"/>
    <xf numFmtId="0" fontId="3" fillId="2" borderId="3" xfId="0" applyFont="1" applyFill="1" applyBorder="1"/>
    <xf numFmtId="0" fontId="3" fillId="2" borderId="4" xfId="0" applyFont="1" applyFill="1" applyBorder="1"/>
    <xf numFmtId="0" fontId="3" fillId="0" borderId="3" xfId="0" applyFont="1" applyBorder="1"/>
    <xf numFmtId="0" fontId="3" fillId="0" borderId="4" xfId="0" applyFont="1" applyBorder="1"/>
    <xf numFmtId="0" fontId="3" fillId="7"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3" borderId="2" xfId="0" applyFont="1" applyFill="1" applyBorder="1" applyAlignment="1" applyProtection="1">
      <alignment horizontal="center" vertical="center" wrapText="1"/>
      <protection hidden="1"/>
    </xf>
    <xf numFmtId="0" fontId="3" fillId="7" borderId="2"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left" vertical="center" wrapText="1"/>
      <protection hidden="1"/>
    </xf>
    <xf numFmtId="0" fontId="3" fillId="3" borderId="2" xfId="0" applyFont="1" applyFill="1" applyBorder="1" applyAlignment="1" applyProtection="1">
      <alignment vertical="center" wrapText="1"/>
      <protection hidden="1"/>
    </xf>
    <xf numFmtId="0" fontId="3" fillId="7" borderId="2" xfId="0" applyFont="1" applyFill="1" applyBorder="1" applyAlignment="1" applyProtection="1">
      <alignment horizontal="left" vertical="center" wrapText="1"/>
      <protection hidden="1"/>
    </xf>
    <xf numFmtId="0" fontId="3" fillId="7" borderId="2" xfId="0" applyFont="1" applyFill="1" applyBorder="1" applyAlignment="1" applyProtection="1">
      <alignment vertical="center" wrapText="1"/>
      <protection hidden="1"/>
    </xf>
    <xf numFmtId="0" fontId="0" fillId="7" borderId="2" xfId="0" applyFill="1" applyBorder="1" applyAlignment="1" applyProtection="1">
      <alignment vertical="center" wrapText="1"/>
      <protection hidden="1"/>
    </xf>
    <xf numFmtId="0" fontId="5" fillId="8" borderId="2" xfId="0" applyFont="1" applyFill="1" applyBorder="1"/>
    <xf numFmtId="0" fontId="4" fillId="8" borderId="5" xfId="0" applyFont="1" applyFill="1" applyBorder="1"/>
    <xf numFmtId="0" fontId="3" fillId="2" borderId="5" xfId="0" applyFont="1" applyFill="1" applyBorder="1"/>
    <xf numFmtId="0" fontId="3" fillId="0" borderId="5" xfId="0" applyFont="1" applyBorder="1"/>
    <xf numFmtId="49" fontId="3" fillId="6" borderId="2" xfId="0" applyNumberFormat="1" applyFont="1" applyFill="1" applyBorder="1" applyAlignment="1" applyProtection="1">
      <alignment horizontal="center" vertical="center" wrapText="1"/>
      <protection locked="0"/>
    </xf>
    <xf numFmtId="49" fontId="0" fillId="0" borderId="0" xfId="0" applyNumberFormat="1" applyAlignment="1" applyProtection="1">
      <alignment horizontal="left" vertical="center" wrapText="1"/>
      <protection locked="0"/>
    </xf>
    <xf numFmtId="164" fontId="3" fillId="0" borderId="2" xfId="0" applyNumberFormat="1" applyFont="1" applyBorder="1" applyAlignment="1" applyProtection="1">
      <alignment horizontal="center" vertical="center" wrapText="1"/>
      <protection locked="0"/>
    </xf>
    <xf numFmtId="49" fontId="3" fillId="0" borderId="2" xfId="0" quotePrefix="1" applyNumberFormat="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165" fontId="3" fillId="7" borderId="2" xfId="2" applyNumberFormat="1" applyFont="1" applyFill="1" applyBorder="1" applyAlignment="1" applyProtection="1">
      <alignment horizontal="left" vertical="center" wrapText="1"/>
      <protection hidden="1"/>
    </xf>
    <xf numFmtId="0" fontId="3" fillId="0" borderId="0" xfId="0" applyFont="1" applyAlignment="1">
      <alignment horizontal="center" vertical="center"/>
    </xf>
    <xf numFmtId="0" fontId="3" fillId="0" borderId="0" xfId="0" applyFont="1" applyAlignment="1">
      <alignment horizontal="center" vertical="center" wrapText="1"/>
    </xf>
    <xf numFmtId="0" fontId="2" fillId="8" borderId="2" xfId="0" applyFont="1" applyFill="1" applyBorder="1"/>
    <xf numFmtId="0" fontId="3" fillId="4" borderId="2"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9" borderId="2" xfId="0" applyFont="1" applyFill="1" applyBorder="1" applyAlignment="1">
      <alignment vertical="center" wrapText="1"/>
    </xf>
    <xf numFmtId="0" fontId="3" fillId="9" borderId="2" xfId="0" applyFont="1" applyFill="1" applyBorder="1" applyAlignment="1">
      <alignment horizontal="left" vertical="center" wrapText="1"/>
    </xf>
    <xf numFmtId="49" fontId="3" fillId="10" borderId="2" xfId="0" applyNumberFormat="1" applyFont="1" applyFill="1" applyBorder="1" applyAlignment="1" applyProtection="1">
      <alignment horizontal="left" vertical="center" wrapText="1"/>
    </xf>
    <xf numFmtId="0" fontId="3" fillId="9" borderId="7" xfId="0" applyFont="1" applyFill="1" applyBorder="1" applyAlignment="1">
      <alignment vertical="center" wrapText="1"/>
    </xf>
    <xf numFmtId="0" fontId="3" fillId="10" borderId="2" xfId="0" applyFont="1" applyFill="1" applyBorder="1" applyAlignment="1" applyProtection="1">
      <alignment horizontal="left" vertical="center" wrapText="1"/>
      <protection locked="0"/>
    </xf>
    <xf numFmtId="0" fontId="3" fillId="10" borderId="2" xfId="0" applyFont="1" applyFill="1" applyBorder="1" applyAlignment="1">
      <alignment horizontal="left" vertical="center" wrapText="1"/>
    </xf>
    <xf numFmtId="0" fontId="3" fillId="4" borderId="2" xfId="0" applyFont="1" applyFill="1" applyBorder="1" applyAlignment="1" applyProtection="1">
      <alignment horizontal="center" vertical="center" wrapText="1"/>
      <protection hidden="1"/>
    </xf>
    <xf numFmtId="0" fontId="3" fillId="4" borderId="2" xfId="0" applyFont="1" applyFill="1" applyBorder="1" applyAlignment="1" applyProtection="1">
      <alignment horizontal="left" vertical="center" wrapText="1"/>
      <protection hidden="1"/>
    </xf>
    <xf numFmtId="0" fontId="3" fillId="0" borderId="0" xfId="0" applyFont="1" applyAlignment="1">
      <alignment vertical="center"/>
    </xf>
    <xf numFmtId="0" fontId="3" fillId="0" borderId="0" xfId="0" applyFont="1" applyAlignment="1">
      <alignment vertical="center" wrapText="1"/>
    </xf>
    <xf numFmtId="49" fontId="3" fillId="0" borderId="0" xfId="0" applyNumberFormat="1" applyFont="1" applyAlignment="1">
      <alignment horizontal="center" vertical="center"/>
    </xf>
    <xf numFmtId="0" fontId="3" fillId="3" borderId="2" xfId="0" applyFont="1" applyFill="1" applyBorder="1" applyAlignment="1" applyProtection="1">
      <alignment horizontal="center" vertical="center"/>
      <protection hidden="1"/>
    </xf>
    <xf numFmtId="0" fontId="3" fillId="7" borderId="2" xfId="0" applyFont="1" applyFill="1" applyBorder="1" applyAlignment="1" applyProtection="1">
      <alignment horizontal="center" vertical="center"/>
      <protection hidden="1"/>
    </xf>
  </cellXfs>
  <cellStyles count="3">
    <cellStyle name="Comma" xfId="2" builtinId="3"/>
    <cellStyle name="Hyperlink" xfId="1" builtinId="8"/>
    <cellStyle name="Normal" xfId="0" builtinId="0"/>
  </cellStyles>
  <dxfs count="30">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left" vertical="center"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sz val="10"/>
        <color theme="1"/>
        <name val="Calibri"/>
        <scheme val="minor"/>
      </font>
      <fill>
        <patternFill patternType="solid">
          <fgColor theme="4" tint="0.79998168889431442"/>
          <bgColor theme="4" tint="0.79998168889431442"/>
        </patternFill>
      </fill>
      <alignment horizontal="left" vertical="center"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numFmt numFmtId="30" formatCode="@"/>
      <alignment horizontal="center" vertical="center"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ill>
        <patternFill>
          <bgColor rgb="FFFFFF00"/>
        </patternFill>
      </fill>
    </dxf>
    <dxf>
      <font>
        <color rgb="FFC00000"/>
      </font>
    </dxf>
    <dxf>
      <font>
        <color rgb="FFFF0000"/>
      </font>
    </dxf>
    <dxf>
      <font>
        <color rgb="FFC00000"/>
      </font>
    </dxf>
    <dxf>
      <font>
        <color rgb="FFC00000"/>
      </font>
    </dxf>
    <dxf>
      <fill>
        <patternFill>
          <bgColor rgb="FFFFFF00"/>
        </patternFill>
      </fill>
    </dxf>
    <dxf>
      <font>
        <color auto="1"/>
      </font>
    </dxf>
    <dxf>
      <font>
        <color rgb="FFC00000"/>
      </font>
    </dxf>
    <dxf>
      <fill>
        <patternFill>
          <bgColor theme="0" tint="-0.14996795556505021"/>
        </patternFill>
      </fill>
    </dxf>
  </dxfs>
  <tableStyles count="0" defaultTableStyle="TableStyleMedium2" defaultPivotStyle="PivotStyleLight16"/>
  <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4" name="Lang5" displayName="Lang5" ref="G1:I3" totalsRowShown="0" headerRowDxfId="20" dataDxfId="19">
  <autoFilter ref="G1:I3"/>
  <tableColumns count="3">
    <tableColumn id="1" name="Idioma" dataDxfId="18"/>
    <tableColumn id="2" name="Descritivo" dataDxfId="17"/>
    <tableColumn id="3" name="0_1" dataDxfId="16"/>
  </tableColumns>
  <tableStyleInfo name="TableStyleMedium2" showFirstColumn="0" showLastColumn="0" showRowStripes="1" showColumnStripes="0"/>
</table>
</file>

<file path=xl/tables/table2.xml><?xml version="1.0" encoding="utf-8"?>
<table xmlns="http://schemas.openxmlformats.org/spreadsheetml/2006/main" id="1" name="Rubric" displayName="Rubric" ref="A1:G93" totalsRowShown="0" headerRowDxfId="15" dataDxfId="14">
  <autoFilter ref="A1:G93"/>
  <tableColumns count="7">
    <tableColumn id="1" name="Id Rub" dataDxfId="13"/>
    <tableColumn id="2" name="ID_Rub" dataDxfId="12"/>
    <tableColumn id="3" name="Dsg_PT Rubrica" dataDxfId="11"/>
    <tableColumn id="6" name="Dsg_EN Rubrica" dataDxfId="10"/>
    <tableColumn id="5" name="Obrigatório" dataDxfId="9"/>
    <tableColumn id="4" name="Mandatory2" dataDxfId="8"/>
    <tableColumn id="7" name="Type" dataDxfId="7"/>
  </tableColumns>
  <tableStyleInfo name="TableStyleMedium2" showFirstColumn="0" showLastColumn="0" showRowStripes="1" showColumnStripes="0"/>
</table>
</file>

<file path=xl/tables/table3.xml><?xml version="1.0" encoding="utf-8"?>
<table xmlns="http://schemas.openxmlformats.org/spreadsheetml/2006/main" id="2" name="Table4" displayName="Table4" ref="A1:E30" totalsRowShown="0" headerRowDxfId="6" dataDxfId="5">
  <autoFilter ref="A1:E30"/>
  <tableColumns count="5">
    <tableColumn id="4" name="Id" dataDxfId="4">
      <calculatedColumnFormula>Table4[[#This Row],[LPStype]]&amp;"."&amp;TRIM(LEFT(Table4[[#This Row],[Dsg_PT Servico]],3))</calculatedColumnFormula>
    </tableColumn>
    <tableColumn id="1" name="Id_Serv" dataDxfId="3"/>
    <tableColumn id="7" name="LPStype" dataDxfId="2"/>
    <tableColumn id="2" name="Dsg_PT Servico" dataDxfId="1"/>
    <tableColumn id="3" name="Dsg_EN Servico"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6"/>
  <sheetViews>
    <sheetView tabSelected="1" zoomScale="80" zoomScaleNormal="80" workbookViewId="0">
      <selection activeCell="E11" sqref="E11"/>
    </sheetView>
  </sheetViews>
  <sheetFormatPr defaultRowHeight="15" x14ac:dyDescent="0.25"/>
  <cols>
    <col min="1" max="1" width="13.85546875" style="4" bestFit="1" customWidth="1"/>
    <col min="2" max="2" width="30.28515625" style="2" customWidth="1"/>
    <col min="3" max="3" width="149.28515625" customWidth="1"/>
    <col min="4" max="4" width="13" bestFit="1" customWidth="1"/>
    <col min="5" max="5" width="12.42578125" customWidth="1"/>
    <col min="6" max="6" width="22.140625" customWidth="1"/>
  </cols>
  <sheetData>
    <row r="1" spans="1:5" x14ac:dyDescent="0.25">
      <c r="A1" s="12" t="s">
        <v>997</v>
      </c>
      <c r="B1" s="11" t="s">
        <v>1086</v>
      </c>
      <c r="C1" s="44" t="str">
        <f>VLOOKUP(B1,Lang5[],2,)</f>
        <v>Português</v>
      </c>
    </row>
    <row r="2" spans="1:5" x14ac:dyDescent="0.25">
      <c r="A2" s="12" t="s">
        <v>1100</v>
      </c>
      <c r="B2" s="11" t="s">
        <v>252</v>
      </c>
      <c r="C2" s="44" t="str">
        <f>VLOOKUP(B2,auxControlo!$A$2:$D$4,2+VALUE(LEFT(B1,1)),)</f>
        <v>Instituições de Pagamento com Sede na U.E. em Regime de Livre Prestação de Serviços</v>
      </c>
    </row>
    <row r="3" spans="1:5" ht="38.25" x14ac:dyDescent="0.25">
      <c r="A3" s="67" t="str">
        <f>VLOOKUP("Type."&amp;1,auxControlo!$A$12:$D$32,2+LEFT(Type!$B$1,1),)</f>
        <v>Id Serviço</v>
      </c>
      <c r="B3" s="67" t="str">
        <f>VLOOKUP("Type."&amp;2,auxControlo!$A$12:$D$32,2+LEFT(Type!$B$1,1),)</f>
        <v>Valor</v>
      </c>
      <c r="C3" s="68" t="str">
        <f>VLOOKUP("Type."&amp;3,auxControlo!$A$12:$D$32,2+LEFT(Type!$B$1,1),)</f>
        <v>Designação do serviço</v>
      </c>
      <c r="D3" s="67" t="str">
        <f>VLOOKUP("Type."&amp;4,auxControlo!$A$12:$D$32,2+LEFT(Type!$B$1,1),)</f>
        <v>Desenvolveu serviços em Portugal</v>
      </c>
      <c r="E3" s="67" t="str">
        <f>VLOOKUP("Type."&amp;5,auxControlo!$A$12:$D$32,2+LEFT(Type!$B$1,1),)</f>
        <v># Atividade</v>
      </c>
    </row>
    <row r="4" spans="1:5" ht="63" customHeight="1" x14ac:dyDescent="0.25">
      <c r="A4" s="36" t="s">
        <v>254</v>
      </c>
      <c r="B4" s="39">
        <f>IFERROR(VLOOKUP(auxControlo!$B$6&amp;"."&amp;Type!A4,Table4[[#All],[Id]:[Dsg_EN Servico]],2,),"")</f>
        <v>1</v>
      </c>
      <c r="C4" s="43" t="str">
        <f>IFERROR(VLOOKUP(auxControlo!$B$6&amp;"."&amp;Type!A4,Table4[[#All],[Id]:[Dsg_EN Servico]],3+VALUE(LEFT($B$1,1)),),"N/A")</f>
        <v>1. Serviços que permitam depositar numerário numa conta de pagamento, bem como todas as operações necessárias para a gestão dessa conta;</v>
      </c>
      <c r="D4" s="18" t="b">
        <v>0</v>
      </c>
      <c r="E4" s="55">
        <f ca="1">IFERROR(SUMIF(Activity!A1:K1093,Type!B4,Activity!K1:K1093),0)</f>
        <v>0</v>
      </c>
    </row>
    <row r="5" spans="1:5" ht="63" customHeight="1" x14ac:dyDescent="0.25">
      <c r="A5" s="36" t="s">
        <v>255</v>
      </c>
      <c r="B5" s="39">
        <f>IFERROR(VLOOKUP(auxControlo!$B$6&amp;"."&amp;Type!A5,Table4[[#All],[Id]:[Dsg_EN Servico]],2,),"")</f>
        <v>2</v>
      </c>
      <c r="C5" s="43" t="str">
        <f>IFERROR(VLOOKUP(auxControlo!$B$6&amp;"."&amp;Type!A5,Table4[[#All],[Id]:[Dsg_EN Servico]],3+VALUE(LEFT($B$1,1)),),"N/A")</f>
        <v>2. Serviços que permitam levantar numerário de uma conta de pagamento, bem como todas as operações necessárias para a gestão dessa conta;</v>
      </c>
      <c r="D5" s="18" t="b">
        <v>0</v>
      </c>
      <c r="E5" s="55">
        <f ca="1">IFERROR(SUMIF(Activity!A2:K1094,Type!B5,Activity!K2:K1094),0)</f>
        <v>0</v>
      </c>
    </row>
    <row r="6" spans="1:5" ht="63" customHeight="1" x14ac:dyDescent="0.25">
      <c r="A6" s="36" t="s">
        <v>256</v>
      </c>
      <c r="B6" s="39">
        <f>IFERROR(VLOOKUP(auxControlo!$B$6&amp;"."&amp;Type!A6,Table4[[#All],[Id]:[Dsg_EN Servico]],2,),"")</f>
        <v>3</v>
      </c>
      <c r="C6" s="43" t="str">
        <f>IFERROR(VLOOKUP(auxControlo!$B$6&amp;"."&amp;Type!A6,Table4[[#All],[Id]:[Dsg_EN Servico]],3+VALUE(LEFT($B$1,1)),),"N/A")</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D6" s="18" t="b">
        <v>0</v>
      </c>
      <c r="E6" s="55">
        <f ca="1">IFERROR(SUMIF(Activity!A3:K1095,Type!B6,Activity!K3:K1095),0)</f>
        <v>0</v>
      </c>
    </row>
    <row r="7" spans="1:5" ht="63" customHeight="1" x14ac:dyDescent="0.25">
      <c r="A7" s="36" t="s">
        <v>257</v>
      </c>
      <c r="B7" s="39">
        <f>IFERROR(VLOOKUP(auxControlo!$B$6&amp;"."&amp;Type!A7,Table4[[#All],[Id]:[Dsg_EN Servico]],2,),"")</f>
        <v>4</v>
      </c>
      <c r="C7" s="43" t="str">
        <f>IFERROR(VLOOKUP(auxControlo!$B$6&amp;"."&amp;Type!A7,Table4[[#All],[Id]:[Dsg_EN Servico]],3+VALUE(LEFT($B$1,1)),),"N/A")</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D7" s="18" t="b">
        <v>0</v>
      </c>
      <c r="E7" s="55">
        <f ca="1">IFERROR(SUMIF(Activity!A4:K1096,Type!B7,Activity!K4:K1096),0)</f>
        <v>0</v>
      </c>
    </row>
    <row r="8" spans="1:5" ht="63" customHeight="1" x14ac:dyDescent="0.25">
      <c r="A8" s="36" t="s">
        <v>258</v>
      </c>
      <c r="B8" s="39">
        <f>IFERROR(VLOOKUP(auxControlo!$B$6&amp;"."&amp;Type!A8,Table4[[#All],[Id]:[Dsg_EN Servico]],2,),"")</f>
        <v>5</v>
      </c>
      <c r="C8" s="43" t="str">
        <f>IFERROR(VLOOKUP(auxControlo!$B$6&amp;"."&amp;Type!A8,Table4[[#All],[Id]:[Dsg_EN Servico]],3+VALUE(LEFT($B$1,1)),),"N/A")</f>
        <v>5. Emissão de instrumentos de pagamento</v>
      </c>
      <c r="D8" s="18" t="b">
        <v>0</v>
      </c>
      <c r="E8" s="55">
        <f ca="1">IFERROR(SUMIF(Activity!A5:K1097,Type!B8,Activity!K5:K1097),0)</f>
        <v>0</v>
      </c>
    </row>
    <row r="9" spans="1:5" ht="63" customHeight="1" x14ac:dyDescent="0.25">
      <c r="A9" s="36" t="s">
        <v>259</v>
      </c>
      <c r="B9" s="39">
        <f>IFERROR(VLOOKUP(auxControlo!$B$6&amp;"."&amp;Type!A9,Table4[[#All],[Id]:[Dsg_EN Servico]],2,),"")</f>
        <v>6</v>
      </c>
      <c r="C9" s="43" t="str">
        <f>IFERROR(VLOOKUP(auxControlo!$B$6&amp;"."&amp;Type!A9,Table4[[#All],[Id]:[Dsg_EN Servico]],3+VALUE(LEFT($B$1,1)),),"N/A")</f>
        <v>6. Aquisição de operações de pagamento</v>
      </c>
      <c r="D9" s="18" t="b">
        <v>0</v>
      </c>
      <c r="E9" s="55">
        <f ca="1">IFERROR(SUMIF(Activity!A6:K1098,Type!B9,Activity!K6:K1098),0)</f>
        <v>0</v>
      </c>
    </row>
    <row r="10" spans="1:5" ht="63" customHeight="1" x14ac:dyDescent="0.25">
      <c r="A10" s="36" t="s">
        <v>260</v>
      </c>
      <c r="B10" s="39">
        <f>IFERROR(VLOOKUP(auxControlo!$B$6&amp;"."&amp;Type!A10,Table4[[#All],[Id]:[Dsg_EN Servico]],2,),"")</f>
        <v>7</v>
      </c>
      <c r="C10" s="43" t="str">
        <f>IFERROR(VLOOKUP(auxControlo!$B$6&amp;"."&amp;Type!A10,Table4[[#All],[Id]:[Dsg_EN Servico]],3+VALUE(LEFT($B$1,1)),),"N/A")</f>
        <v>7. Envio de fundos</v>
      </c>
      <c r="D10" s="18" t="b">
        <v>0</v>
      </c>
      <c r="E10" s="55">
        <f ca="1">IFERROR(SUMIF(Activity!A7:K1099,Type!B10,Activity!K7:K1099),0)</f>
        <v>0</v>
      </c>
    </row>
    <row r="11" spans="1:5" ht="63" customHeight="1" x14ac:dyDescent="0.25">
      <c r="A11" s="36" t="s">
        <v>261</v>
      </c>
      <c r="B11" s="39" t="str">
        <f>IFERROR(VLOOKUP(auxControlo!$B$6&amp;"."&amp;Type!A11,Table4[[#All],[Id]:[Dsg_EN Servico]],2,),"")</f>
        <v/>
      </c>
      <c r="C11" s="43" t="str">
        <f>IFERROR(VLOOKUP(auxControlo!$B$6&amp;"."&amp;Type!A11,Table4[[#All],[Id]:[Dsg_EN Servico]],3+VALUE(LEFT($B$1,1)),),"N/A")</f>
        <v>N/A</v>
      </c>
      <c r="D11" s="18" t="b">
        <v>0</v>
      </c>
      <c r="E11" s="55">
        <f ca="1">IFERROR(SUMIF(Activity!A8:K1100,Type!B11,Activity!K8:K1100),0)</f>
        <v>0</v>
      </c>
    </row>
    <row r="12" spans="1:5" ht="63" customHeight="1" x14ac:dyDescent="0.25">
      <c r="A12" s="36" t="s">
        <v>262</v>
      </c>
      <c r="B12" s="39" t="str">
        <f>IFERROR(VLOOKUP(auxControlo!$B$6&amp;"."&amp;Type!A12,Table4[[#All],[Id]:[Dsg_EN Servico]],2,),"")</f>
        <v/>
      </c>
      <c r="C12" s="43" t="str">
        <f>IFERROR(VLOOKUP(auxControlo!$B$6&amp;"."&amp;Type!A12,Table4[[#All],[Id]:[Dsg_EN Servico]],3+VALUE(LEFT($B$1,1)),),"N/A")</f>
        <v>N/A</v>
      </c>
      <c r="D12" s="18" t="b">
        <v>0</v>
      </c>
      <c r="E12" s="55">
        <f ca="1">IFERROR(SUMIF(Activity!A9:K1101,Type!B12,Activity!K9:K1101),0)</f>
        <v>0</v>
      </c>
    </row>
    <row r="13" spans="1:5" ht="63" customHeight="1" x14ac:dyDescent="0.25">
      <c r="A13" s="36" t="s">
        <v>266</v>
      </c>
      <c r="B13" s="39" t="str">
        <f>IFERROR(VLOOKUP(auxControlo!$B$6&amp;"."&amp;Type!A13,Table4[[#All],[Id]:[Dsg_EN Servico]],2,),"")</f>
        <v/>
      </c>
      <c r="C13" s="43" t="str">
        <f>IFERROR(VLOOKUP(auxControlo!$B$6&amp;"."&amp;Type!A13,Table4[[#All],[Id]:[Dsg_EN Servico]],3+VALUE(LEFT($B$1,1)),),"N/A")</f>
        <v>N/A</v>
      </c>
      <c r="D13" s="18" t="b">
        <v>0</v>
      </c>
      <c r="E13" s="55">
        <f ca="1">IFERROR(SUMIF(Activity!A10:K1102,Type!B13,Activity!K10:K1102),0)</f>
        <v>0</v>
      </c>
    </row>
    <row r="14" spans="1:5" ht="63" customHeight="1" x14ac:dyDescent="0.25">
      <c r="A14" s="36" t="s">
        <v>263</v>
      </c>
      <c r="B14" s="39" t="str">
        <f>IFERROR(VLOOKUP(auxControlo!$B$6&amp;"."&amp;Type!A14,Table4[[#All],[Id]:[Dsg_EN Servico]],2,),"")</f>
        <v/>
      </c>
      <c r="C14" s="43" t="str">
        <f>IFERROR(VLOOKUP(auxControlo!$B$6&amp;"."&amp;Type!A14,Table4[[#All],[Id]:[Dsg_EN Servico]],3+VALUE(LEFT($B$1,1)),),"N/A")</f>
        <v>N/A</v>
      </c>
      <c r="D14" s="18" t="b">
        <v>0</v>
      </c>
      <c r="E14" s="55">
        <f ca="1">IFERROR(SUMIF(Activity!A11:K1103,Type!B14,Activity!K11:K1103),0)</f>
        <v>0</v>
      </c>
    </row>
    <row r="15" spans="1:5" ht="63" customHeight="1" x14ac:dyDescent="0.25">
      <c r="A15" s="36" t="s">
        <v>264</v>
      </c>
      <c r="B15" s="39" t="str">
        <f>IFERROR(VLOOKUP(auxControlo!$B$6&amp;"."&amp;Type!A15,Table4[[#All],[Id]:[Dsg_EN Servico]],2,),"")</f>
        <v/>
      </c>
      <c r="C15" s="43" t="str">
        <f>IFERROR(VLOOKUP(auxControlo!$B$6&amp;"."&amp;Type!A15,Table4[[#All],[Id]:[Dsg_EN Servico]],3+VALUE(LEFT($B$1,1)),),"N/A")</f>
        <v>N/A</v>
      </c>
      <c r="D15" s="18" t="b">
        <v>0</v>
      </c>
      <c r="E15" s="55">
        <f ca="1">IFERROR(SUMIF(Activity!A12:K1104,Type!B15,Activity!K12:K1104),0)</f>
        <v>0</v>
      </c>
    </row>
    <row r="16" spans="1:5" ht="63" customHeight="1" x14ac:dyDescent="0.25">
      <c r="A16" s="36" t="s">
        <v>265</v>
      </c>
      <c r="B16" s="39" t="str">
        <f>IFERROR(VLOOKUP(auxControlo!$B$6&amp;"."&amp;Type!A16,Table4[[#All],[Id]:[Dsg_EN Servico]],2,),"")</f>
        <v/>
      </c>
      <c r="C16" s="43" t="str">
        <f>IFERROR(VLOOKUP(auxControlo!$B$6&amp;"."&amp;Type!A16,Table4[[#All],[Id]:[Dsg_EN Servico]],3+VALUE(LEFT($B$1,1)),),"N/A")</f>
        <v>N/A</v>
      </c>
      <c r="D16" s="18" t="b">
        <v>0</v>
      </c>
      <c r="E16" s="55">
        <f ca="1">IFERROR(SUMIF(Activity!A13:K1105,Type!B16,Activity!K13:K1105),0)</f>
        <v>0</v>
      </c>
    </row>
  </sheetData>
  <sheetProtection algorithmName="SHA-512" hashValue="l5wuiOJgK4m0o9nAWS/GxGyLMS7H6T6xKAQZ451X/SZcCtUYqAR++4xme1pcVGTENPm2yLMfv0r4VatvdM4OTg==" saltValue="YyfvGgbCFq42uQXcN9n+vQ==" spinCount="100000" sheet="1" objects="1" scenarios="1" autoFilter="0"/>
  <autoFilter ref="A3:E16"/>
  <conditionalFormatting sqref="D5:D16">
    <cfRule type="expression" dxfId="29" priority="3">
      <formula>B5=""</formula>
    </cfRule>
    <cfRule type="colorScale" priority="7">
      <colorScale>
        <cfvo type="num" val="&quot;D18=TRUE&quot;"/>
        <cfvo type="max"/>
        <color rgb="FFF8696B"/>
        <color rgb="FF63BE7B"/>
      </colorScale>
    </cfRule>
  </conditionalFormatting>
  <conditionalFormatting sqref="D4:D16">
    <cfRule type="expression" dxfId="28" priority="5">
      <formula>D4=TRUE</formula>
    </cfRule>
  </conditionalFormatting>
  <conditionalFormatting sqref="D5:D16">
    <cfRule type="expression" dxfId="27" priority="4">
      <formula>FALSE</formula>
    </cfRule>
  </conditionalFormatting>
  <conditionalFormatting sqref="E4:E16">
    <cfRule type="expression" dxfId="26" priority="1">
      <formula>IF(D4=FALSE,IF(E4&lt;&gt;0,TRUE,FALSE),IF(E4=0,TRUE,FALSE))</formula>
    </cfRule>
  </conditionalFormatting>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auxControlo!$A$2:$A$4</xm:f>
          </x14:formula1>
          <xm:sqref>B2</xm:sqref>
        </x14:dataValidation>
        <x14:dataValidation type="list" allowBlank="1" showInputMessage="1" showErrorMessage="1">
          <x14:formula1>
            <xm:f>auxControlo!$G$2:$G$3</xm:f>
          </x14:formula1>
          <xm:sqref>B1</xm:sqref>
        </x14:dataValidation>
        <x14:dataValidation type="list" allowBlank="1" showInputMessage="1" showErrorMessage="1">
          <x14:formula1>
            <xm:f>IF($B4&lt;&gt;"",auxControlo!$F$2:$F$3,auxControlo!$F$2:$F$2)</xm:f>
          </x14:formula1>
          <xm:sqref>D4:D16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9"/>
  <sheetViews>
    <sheetView workbookViewId="0">
      <selection activeCell="B5" sqref="B5"/>
    </sheetView>
  </sheetViews>
  <sheetFormatPr defaultRowHeight="15" x14ac:dyDescent="0.25"/>
  <cols>
    <col min="1" max="1" width="6.5703125" bestFit="1" customWidth="1"/>
    <col min="2" max="2" width="67.42578125" customWidth="1"/>
    <col min="3" max="3" width="134.42578125" customWidth="1"/>
    <col min="4" max="4" width="10.28515625" bestFit="1" customWidth="1"/>
  </cols>
  <sheetData>
    <row r="1" spans="1:4" x14ac:dyDescent="0.25">
      <c r="A1" s="37" t="str">
        <f>VLOOKUP("Identity."&amp;1,auxControlo!$A$12:$D$32,2+LEFT(Type!$B$1,1),)</f>
        <v>Id Rub</v>
      </c>
      <c r="B1" s="17" t="str">
        <f>VLOOKUP("Identity."&amp;2,auxControlo!$A$12:$D$32,2+LEFT(Type!$B$1,1),)</f>
        <v>Value</v>
      </c>
      <c r="C1" s="37" t="str">
        <f>VLOOKUP("Identity."&amp;3,auxControlo!$A$12:$D$32,2+LEFT(Type!$B$1,1),)</f>
        <v>Designação da Rubrica</v>
      </c>
      <c r="D1" s="37" t="str">
        <f>VLOOKUP("Identity."&amp;4,auxControlo!$A$12:$D$32,2+LEFT(Type!$B$1,1),)</f>
        <v>Obrigatório</v>
      </c>
    </row>
    <row r="2" spans="1:4" ht="30" customHeight="1" x14ac:dyDescent="0.25">
      <c r="A2" s="36" t="s">
        <v>0</v>
      </c>
      <c r="B2" s="51">
        <v>43831</v>
      </c>
      <c r="C2" s="43" t="str">
        <f>VLOOKUP(A2,Rubric[],2+VALUE(LEFT(Type!$B$1,1)),)</f>
        <v>1. Período de referência - a) Início (dd-mm-aaaa):</v>
      </c>
      <c r="D2" s="39" t="str">
        <f>VLOOKUP(A2,TA_Rubric!$A$1:$G$93,4+LEFT(Type!$B$1,1),)</f>
        <v>Sim</v>
      </c>
    </row>
    <row r="3" spans="1:4" ht="30" customHeight="1" x14ac:dyDescent="0.25">
      <c r="A3" s="36" t="s">
        <v>1</v>
      </c>
      <c r="B3" s="51">
        <v>44196</v>
      </c>
      <c r="C3" s="43" t="str">
        <f>VLOOKUP(A3,Rubric[],2+VALUE(LEFT(Type!$B$1,1)),)</f>
        <v>1. Período de referência - b) Termo (dd-mm-aaaa):</v>
      </c>
      <c r="D3" s="39" t="str">
        <f>VLOOKUP(A3,TA_Rubric!$A$1:$G$93,4+LEFT(Type!$B$1,1),)</f>
        <v>Sim</v>
      </c>
    </row>
    <row r="4" spans="1:4" ht="30" customHeight="1" x14ac:dyDescent="0.25">
      <c r="A4" s="36" t="s">
        <v>2</v>
      </c>
      <c r="B4" s="52"/>
      <c r="C4" s="43" t="str">
        <f>VLOOKUP(A4,Rubric[],2+VALUE(LEFT(Type!$B$1,1)),)</f>
        <v>2. Informação institucional à data do termo do período de referência - 2.1. Informação que permita identificar a entidade financeira. - Código de entidade no Banco de Portugal:</v>
      </c>
      <c r="D4" s="39" t="str">
        <f>VLOOKUP(A4,TA_Rubric!$A$1:$G$93,4+LEFT(Type!$B$1,1),)</f>
        <v>Sim</v>
      </c>
    </row>
    <row r="5" spans="1:4" ht="30" customHeight="1" x14ac:dyDescent="0.25">
      <c r="A5" s="36" t="s">
        <v>3</v>
      </c>
      <c r="B5" s="53"/>
      <c r="C5" s="43" t="str">
        <f>VLOOKUP(A5,Rubric[],2+VALUE(LEFT(Type!$B$1,1)),)</f>
        <v>2. Informação institucional à data do termo do período de referência - 2.2. Informação sobre o ponto de contacto da entidade financeira para assuntos relacionados com a prevenção do branqueamento de capitais e do financiamento do terrorismo. - Email de contacto:</v>
      </c>
      <c r="D5" s="39" t="str">
        <f>VLOOKUP(A5,TA_Rubric!$A$1:$G$93,4+LEFT(Type!$B$1,1),)</f>
        <v>Sim</v>
      </c>
    </row>
    <row r="6" spans="1:4" ht="30" customHeight="1" x14ac:dyDescent="0.25">
      <c r="A6" s="36" t="s">
        <v>4</v>
      </c>
      <c r="B6" s="54"/>
      <c r="C6" s="43" t="str">
        <f>VLOOKUP(A6,Rubric[],2+VALUE(LEFT(Type!$B$1,1)),)</f>
        <v>4. Ilícitos criminais e contraordenacionais - No período de referência, informação sobre a existência [1-Sim, 0-Não] de Ilícitos criminais e contraordenacionais relacionados com branqueamento de capitais ou financiamento do terrorismo, ou com o incumprimento de procedimentos destinados à sua prevenção</v>
      </c>
      <c r="D6" s="39" t="str">
        <f>VLOOKUP(A6,TA_Rubric!$A$1:$G$93,4+LEFT(Type!$B$1,1),)</f>
        <v>Sim</v>
      </c>
    </row>
    <row r="7" spans="1:4" ht="30" customHeight="1" x14ac:dyDescent="0.25">
      <c r="A7" s="36" t="s">
        <v>5</v>
      </c>
      <c r="B7" s="54"/>
      <c r="C7" s="43" t="str">
        <f>VLOOKUP(A7,Rubric[],2+VALUE(LEFT(Type!$B$1,1)),)</f>
        <v>5. Informação adicional - 5.1. Informação adicional considerada relevante pela entidade financeira e associada ao período em referência.</v>
      </c>
      <c r="D7" s="39" t="str">
        <f>VLOOKUP(A7,TA_Rubric!$A$1:$G$93,4+LEFT(Type!$B$1,1),)</f>
        <v>Não</v>
      </c>
    </row>
    <row r="8" spans="1:4" ht="30" customHeight="1" x14ac:dyDescent="0.25">
      <c r="A8" s="36" t="s">
        <v>6</v>
      </c>
      <c r="B8" s="54"/>
      <c r="C8" s="43" t="str">
        <f>VLOOKUP(A8,Rubric[],2+VALUE(LEFT(Type!$B$1,1)),)</f>
        <v>5. Informação adicional - 5.2. Outras informações a reportar por determinação do Banco de Portugal.</v>
      </c>
      <c r="D8" s="39" t="str">
        <f>VLOOKUP(A8,TA_Rubric!$A$1:$G$93,4+LEFT(Type!$B$1,1),)</f>
        <v>Não</v>
      </c>
    </row>
    <row r="9" spans="1:4" ht="30" customHeight="1" x14ac:dyDescent="0.25">
      <c r="A9" s="36" t="s">
        <v>7</v>
      </c>
      <c r="B9" s="39">
        <f>IF(COUNTIF(Type!D4:D16,TRUE)&lt;&gt;0,1,0)</f>
        <v>0</v>
      </c>
      <c r="C9" s="43" t="str">
        <f>VLOOKUP(A9,Rubric[],2+VALUE(LEFT(Type!$B$1,1)),)</f>
        <v>Desenvolveu serviços em Portugal sujeitos ao presente reporte  [1-Sim, 0-Não]?</v>
      </c>
      <c r="D9" s="39" t="str">
        <f>VLOOKUP(A9,TA_Rubric!$A$1:$G$93,4+LEFT(Type!$B$1,1),)</f>
        <v>Sim</v>
      </c>
    </row>
  </sheetData>
  <sheetProtection algorithmName="SHA-512" hashValue="LQAGJ3cAWijovKqGIexx6nghAPe8kk+oehaAOly5OAqrUK+1Z7IlYV3QDJJrSUxXpA6zXHcYYPtqi6Eh36bADA==" saltValue="jZlCXnBcqRYiZ4Vdx3i98A==" spinCount="100000" sheet="1" autoFilter="0"/>
  <conditionalFormatting sqref="B9">
    <cfRule type="expression" dxfId="25" priority="1">
      <formula>$B$9=1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auxControlo!$I$2:$I$3</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sheetPr>
  <dimension ref="A1:L1093"/>
  <sheetViews>
    <sheetView workbookViewId="0">
      <pane xSplit="4" ySplit="1" topLeftCell="F62" activePane="bottomRight" state="frozen"/>
      <selection activeCell="C13" sqref="C13"/>
      <selection pane="topRight" activeCell="C13" sqref="C13"/>
      <selection pane="bottomLeft" activeCell="C13" sqref="C13"/>
      <selection pane="bottomRight" activeCell="C62" sqref="C62"/>
    </sheetView>
  </sheetViews>
  <sheetFormatPr defaultRowHeight="15" x14ac:dyDescent="0.25"/>
  <cols>
    <col min="1" max="1" width="8.42578125" style="6" hidden="1" customWidth="1"/>
    <col min="2" max="2" width="6.85546875" style="6" customWidth="1"/>
    <col min="3" max="3" width="22.28515625" style="50" customWidth="1"/>
    <col min="4" max="4" width="13" style="6" hidden="1" customWidth="1"/>
    <col min="5" max="5" width="96.7109375" style="6" customWidth="1"/>
    <col min="6" max="6" width="111.7109375" style="6" customWidth="1"/>
    <col min="7" max="7" width="11.7109375" customWidth="1"/>
    <col min="8" max="8" width="8" style="3" hidden="1" customWidth="1"/>
    <col min="9" max="9" width="8.5703125" style="3" hidden="1" customWidth="1"/>
    <col min="10" max="10" width="8.5703125" hidden="1" customWidth="1"/>
    <col min="11" max="11" width="12.140625" hidden="1" customWidth="1"/>
    <col min="12" max="12" width="12.140625" customWidth="1"/>
  </cols>
  <sheetData>
    <row r="1" spans="1:12" ht="38.25" x14ac:dyDescent="0.25">
      <c r="A1" s="14" t="s">
        <v>248</v>
      </c>
      <c r="B1" s="67" t="str">
        <f>VLOOKUP("Activity."&amp;1,auxControlo!$A$12:$D$32,2+LEFT(Type!$B$1,1),)</f>
        <v>Id Rub</v>
      </c>
      <c r="C1" s="67" t="str">
        <f>VLOOKUP("Activity."&amp;2,auxControlo!$A$12:$D$32,2+LEFT(Type!$B$1,1),)</f>
        <v>Value</v>
      </c>
      <c r="D1" s="67" t="str">
        <f>VLOOKUP("Activity."&amp;3,auxControlo!$A$12:$D$32,2+LEFT(Type!$B$1,1),)</f>
        <v>To Import</v>
      </c>
      <c r="E1" s="68" t="str">
        <f>VLOOKUP("Activity."&amp;4,auxControlo!$A$12:$D$32,2+LEFT(Type!$B$1,1),)</f>
        <v>Designação da rubrica</v>
      </c>
      <c r="F1" s="68" t="str">
        <f>VLOOKUP("Activity."&amp;5,auxControlo!$A$12:$D$32,2+LEFT(Type!$B$1,1),)</f>
        <v>Designação do serviço</v>
      </c>
      <c r="G1" s="67" t="str">
        <f>VLOOKUP("Activity."&amp;6,auxControlo!$A$12:$D$32,2+LEFT(Type!$B$1,1),)</f>
        <v>Desenvolveu serviços em Portugal</v>
      </c>
      <c r="H1" s="67" t="str">
        <f>VLOOKUP("Activity."&amp;2,auxControlo!$A$12:$D$32,2+LEFT(Type!$B$1,1),)</f>
        <v>Value</v>
      </c>
      <c r="I1" s="67" t="str">
        <f>VLOOKUP("Activity."&amp;2,auxControlo!$A$12:$D$32,2+LEFT(Type!$B$1,1),)</f>
        <v>Value</v>
      </c>
      <c r="J1" s="67" t="str">
        <f>VLOOKUP("Activity."&amp;2,auxControlo!$A$12:$D$32,2+LEFT(Type!$B$1,1),)</f>
        <v>Value</v>
      </c>
      <c r="K1" s="67" t="str">
        <f>VLOOKUP("Activity."&amp;2,auxControlo!$A$12:$D$32,2+LEFT(Type!$B$1,1),)</f>
        <v>Value</v>
      </c>
      <c r="L1" s="67" t="str">
        <f>VLOOKUP("Activity."&amp;11,auxControlo!$A$12:$D$32,2+LEFT(Type!$B$1,1),)</f>
        <v>Obrigatório</v>
      </c>
    </row>
    <row r="2" spans="1:12" ht="63.95" customHeight="1" x14ac:dyDescent="0.25">
      <c r="A2" s="38">
        <f t="shared" ref="A2:A65" ca="1" si="0">INDIRECT("Type!"&amp;ADDRESS(H2,J2))</f>
        <v>1</v>
      </c>
      <c r="B2" s="38">
        <f t="shared" ref="B2:B65" ca="1" si="1">IF(A2="","",I2)</f>
        <v>2</v>
      </c>
      <c r="C2" s="49"/>
      <c r="D2" s="15" t="b">
        <f t="shared" ref="D2:D27" ca="1" si="2">IF(G2=FALSE,FALSE,IF(ISBLANK(C2),FALSE,TRUE))</f>
        <v>0</v>
      </c>
      <c r="E2" s="40" t="str">
        <f ca="1">_xlfn.IFNA(VLOOKUP(B2,Rubric[],2+VALUE(LEFT(Type!$B$1,1)),),"")</f>
        <v>3. Atividade em território nacional durante o período de referência - a) Número total de operações realizadas com origem em Portugal;</v>
      </c>
      <c r="F2" s="40" t="str">
        <f ca="1">_xlfn.IFNA(VLOOKUP(A2,Table4[[#All],[Id_Serv]:[Dsg_EN Servico]],2+VALUE(LEFT(Type!$B$1,1)),0),"")</f>
        <v>1. Serviços que permitam depositar numerário numa conta de pagamento, bem como todas as operações necessárias para a gestão dessa conta;</v>
      </c>
      <c r="G2" s="41" t="b">
        <f t="shared" ref="G2:G65" ca="1" si="3">IF(A2="",FALSE,INDIRECT("Type!"&amp;ADDRESS(H2,J2+2)))</f>
        <v>0</v>
      </c>
      <c r="H2" s="72">
        <v>4</v>
      </c>
      <c r="I2" s="72">
        <v>2</v>
      </c>
      <c r="J2" s="72">
        <v>2</v>
      </c>
      <c r="K2" s="72" t="str">
        <f>IF(C2&lt;&gt;"",1,"")</f>
        <v/>
      </c>
      <c r="L2" s="38" t="str">
        <f ca="1">VLOOKUP(B2,TA_Rubric!$A$1:$G$93,4+LEFT(Type!$B$1,1),)</f>
        <v>Sim</v>
      </c>
    </row>
    <row r="3" spans="1:12" ht="63.95" customHeight="1" x14ac:dyDescent="0.25">
      <c r="A3" s="39">
        <f t="shared" ca="1" si="0"/>
        <v>1</v>
      </c>
      <c r="B3" s="39">
        <f t="shared" ca="1" si="1"/>
        <v>3</v>
      </c>
      <c r="C3" s="49"/>
      <c r="D3" s="16" t="b">
        <f t="shared" ca="1" si="2"/>
        <v>0</v>
      </c>
      <c r="E3" s="42" t="str">
        <f ca="1">_xlfn.IFNA(VLOOKUP(B3,Rubric[],2+VALUE(LEFT(Type!$B$1,1)),),"")</f>
        <v>3. Atividade em território nacional durante o período de referência - b) Montante agregado, em euros, das operações realizadas com origem em Portugal;</v>
      </c>
      <c r="F3" s="42" t="str">
        <f ca="1">_xlfn.IFNA(VLOOKUP(A3,Table4[[#All],[Id_Serv]:[Dsg_EN Servico]],2+VALUE(LEFT(Type!$B$1,1)),0),"")</f>
        <v>1. Serviços que permitam depositar numerário numa conta de pagamento, bem como todas as operações necessárias para a gestão dessa conta;</v>
      </c>
      <c r="G3" s="43" t="b">
        <f t="shared" ca="1" si="3"/>
        <v>0</v>
      </c>
      <c r="H3" s="73">
        <f t="shared" ref="H3:H66" si="4">IF(I2&gt;I3,H2+1,H2)</f>
        <v>4</v>
      </c>
      <c r="I3" s="73">
        <v>3</v>
      </c>
      <c r="J3" s="73">
        <v>2</v>
      </c>
      <c r="K3" s="72" t="str">
        <f t="shared" ref="K3:K66" si="5">IF(C3&lt;&gt;"",1,"")</f>
        <v/>
      </c>
      <c r="L3" s="38" t="str">
        <f ca="1">VLOOKUP(B3,TA_Rubric!$A$1:$G$93,4+LEFT(Type!$B$1,1),)</f>
        <v>Sim</v>
      </c>
    </row>
    <row r="4" spans="1:12" ht="63.95" customHeight="1" x14ac:dyDescent="0.25">
      <c r="A4" s="39">
        <f t="shared" ca="1" si="0"/>
        <v>1</v>
      </c>
      <c r="B4" s="39">
        <f t="shared" ca="1" si="1"/>
        <v>4</v>
      </c>
      <c r="C4" s="49"/>
      <c r="D4" s="16" t="b">
        <f t="shared" ca="1" si="2"/>
        <v>0</v>
      </c>
      <c r="E4" s="42" t="str">
        <f ca="1">_xlfn.IFNA(VLOOKUP(B4,Rubric[],2+VALUE(LEFT(Type!$B$1,1)),),"")</f>
        <v>3. Atividade em território nacional durante o período de referência - c) Número total de operações realizadas com destino para Portugal;</v>
      </c>
      <c r="F4" s="42" t="str">
        <f ca="1">_xlfn.IFNA(VLOOKUP(A4,Table4[[#All],[Id_Serv]:[Dsg_EN Servico]],2+VALUE(LEFT(Type!$B$1,1)),0),"")</f>
        <v>1. Serviços que permitam depositar numerário numa conta de pagamento, bem como todas as operações necessárias para a gestão dessa conta;</v>
      </c>
      <c r="G4" s="43" t="b">
        <f t="shared" ca="1" si="3"/>
        <v>0</v>
      </c>
      <c r="H4" s="73">
        <f t="shared" si="4"/>
        <v>4</v>
      </c>
      <c r="I4" s="73">
        <v>4</v>
      </c>
      <c r="J4" s="73">
        <v>2</v>
      </c>
      <c r="K4" s="72" t="str">
        <f t="shared" si="5"/>
        <v/>
      </c>
      <c r="L4" s="38" t="str">
        <f ca="1">VLOOKUP(B4,TA_Rubric!$A$1:$G$93,4+LEFT(Type!$B$1,1),)</f>
        <v>Sim</v>
      </c>
    </row>
    <row r="5" spans="1:12" ht="63.95" customHeight="1" x14ac:dyDescent="0.25">
      <c r="A5" s="39">
        <f t="shared" ca="1" si="0"/>
        <v>1</v>
      </c>
      <c r="B5" s="39">
        <f t="shared" ca="1" si="1"/>
        <v>5</v>
      </c>
      <c r="C5" s="49"/>
      <c r="D5" s="16" t="b">
        <f t="shared" ca="1" si="2"/>
        <v>0</v>
      </c>
      <c r="E5" s="42" t="str">
        <f ca="1">_xlfn.IFNA(VLOOKUP(B5,Rubric[],2+VALUE(LEFT(Type!$B$1,1)),),"")</f>
        <v>3. Atividade em território nacional durante o período de referência - d) Montante agregado, em euros, das operações realizadas com destino para Portugal;</v>
      </c>
      <c r="F5" s="42" t="str">
        <f ca="1">_xlfn.IFNA(VLOOKUP(A5,Table4[[#All],[Id_Serv]:[Dsg_EN Servico]],2+VALUE(LEFT(Type!$B$1,1)),0),"")</f>
        <v>1. Serviços que permitam depositar numerário numa conta de pagamento, bem como todas as operações necessárias para a gestão dessa conta;</v>
      </c>
      <c r="G5" s="43" t="b">
        <f t="shared" ca="1" si="3"/>
        <v>0</v>
      </c>
      <c r="H5" s="73">
        <f t="shared" si="4"/>
        <v>4</v>
      </c>
      <c r="I5" s="73">
        <v>5</v>
      </c>
      <c r="J5" s="73">
        <v>2</v>
      </c>
      <c r="K5" s="72" t="str">
        <f t="shared" si="5"/>
        <v/>
      </c>
      <c r="L5" s="38" t="str">
        <f ca="1">VLOOKUP(B5,TA_Rubric!$A$1:$G$93,4+LEFT(Type!$B$1,1),)</f>
        <v>Sim</v>
      </c>
    </row>
    <row r="6" spans="1:12" ht="63.95" customHeight="1" x14ac:dyDescent="0.25">
      <c r="A6" s="39">
        <f t="shared" ca="1" si="0"/>
        <v>1</v>
      </c>
      <c r="B6" s="39">
        <f t="shared" ca="1" si="1"/>
        <v>6</v>
      </c>
      <c r="C6" s="49"/>
      <c r="D6" s="16" t="b">
        <f t="shared" ca="1" si="2"/>
        <v>0</v>
      </c>
      <c r="E6" s="42" t="str">
        <f ca="1">_xlfn.IFNA(VLOOKUP(B6,Rubric[],2+VALUE(LEFT(Type!$B$1,1)),),"")</f>
        <v>3. Atividade em território nacional durante o período de referência - e) Indicação das 10 jurisdições de destino das operações com origem em Portugal que apresentam o montante agregado mais elevado de operações; - 1.  ISO2</v>
      </c>
      <c r="F6" s="42" t="str">
        <f ca="1">_xlfn.IFNA(VLOOKUP(A6,Table4[[#All],[Id_Serv]:[Dsg_EN Servico]],2+VALUE(LEFT(Type!$B$1,1)),0),"")</f>
        <v>1. Serviços que permitam depositar numerário numa conta de pagamento, bem como todas as operações necessárias para a gestão dessa conta;</v>
      </c>
      <c r="G6" s="43" t="b">
        <f t="shared" ca="1" si="3"/>
        <v>0</v>
      </c>
      <c r="H6" s="73">
        <f t="shared" si="4"/>
        <v>4</v>
      </c>
      <c r="I6" s="73">
        <v>6</v>
      </c>
      <c r="J6" s="73">
        <v>2</v>
      </c>
      <c r="K6" s="72" t="str">
        <f t="shared" si="5"/>
        <v/>
      </c>
      <c r="L6" s="38" t="str">
        <f ca="1">VLOOKUP(B6,TA_Rubric!$A$1:$G$93,4+LEFT(Type!$B$1,1),)</f>
        <v>Não</v>
      </c>
    </row>
    <row r="7" spans="1:12" ht="63.95" customHeight="1" x14ac:dyDescent="0.25">
      <c r="A7" s="39">
        <f t="shared" ca="1" si="0"/>
        <v>1</v>
      </c>
      <c r="B7" s="39">
        <f t="shared" ca="1" si="1"/>
        <v>7</v>
      </c>
      <c r="C7" s="49"/>
      <c r="D7" s="16" t="b">
        <f t="shared" ca="1" si="2"/>
        <v>0</v>
      </c>
      <c r="E7" s="42" t="str">
        <f ca="1">_xlfn.IFNA(VLOOKUP(B7,Rubric[],2+VALUE(LEFT(Type!$B$1,1)),),"")</f>
        <v>3. Atividade em território nacional durante o período de referência - e) Indicação das 10 jurisdições de destino das operações com origem em Portugal que apresentam o montante agregado mais elevado de operações; - 2.  ISO2</v>
      </c>
      <c r="F7" s="42" t="str">
        <f ca="1">_xlfn.IFNA(VLOOKUP(A7,Table4[[#All],[Id_Serv]:[Dsg_EN Servico]],2+VALUE(LEFT(Type!$B$1,1)),0),"")</f>
        <v>1. Serviços que permitam depositar numerário numa conta de pagamento, bem como todas as operações necessárias para a gestão dessa conta;</v>
      </c>
      <c r="G7" s="43" t="b">
        <f t="shared" ca="1" si="3"/>
        <v>0</v>
      </c>
      <c r="H7" s="73">
        <f t="shared" si="4"/>
        <v>4</v>
      </c>
      <c r="I7" s="73">
        <v>7</v>
      </c>
      <c r="J7" s="73">
        <v>2</v>
      </c>
      <c r="K7" s="72" t="str">
        <f t="shared" si="5"/>
        <v/>
      </c>
      <c r="L7" s="38" t="str">
        <f ca="1">VLOOKUP(B7,TA_Rubric!$A$1:$G$93,4+LEFT(Type!$B$1,1),)</f>
        <v>Não</v>
      </c>
    </row>
    <row r="8" spans="1:12" ht="63.95" customHeight="1" x14ac:dyDescent="0.25">
      <c r="A8" s="39">
        <f t="shared" ca="1" si="0"/>
        <v>1</v>
      </c>
      <c r="B8" s="39">
        <f t="shared" ca="1" si="1"/>
        <v>8</v>
      </c>
      <c r="C8" s="49"/>
      <c r="D8" s="16" t="b">
        <f t="shared" ca="1" si="2"/>
        <v>0</v>
      </c>
      <c r="E8" s="42" t="str">
        <f ca="1">_xlfn.IFNA(VLOOKUP(B8,Rubric[],2+VALUE(LEFT(Type!$B$1,1)),),"")</f>
        <v>3. Atividade em território nacional durante o período de referência - e) Indicação das 10 jurisdições de destino das operações com origem em Portugal que apresentam o montante agregado mais elevado de operações; - 3.  ISO2</v>
      </c>
      <c r="F8" s="42" t="str">
        <f ca="1">_xlfn.IFNA(VLOOKUP(A8,Table4[[#All],[Id_Serv]:[Dsg_EN Servico]],2+VALUE(LEFT(Type!$B$1,1)),0),"")</f>
        <v>1. Serviços que permitam depositar numerário numa conta de pagamento, bem como todas as operações necessárias para a gestão dessa conta;</v>
      </c>
      <c r="G8" s="43" t="b">
        <f t="shared" ca="1" si="3"/>
        <v>0</v>
      </c>
      <c r="H8" s="73">
        <f t="shared" si="4"/>
        <v>4</v>
      </c>
      <c r="I8" s="73">
        <v>8</v>
      </c>
      <c r="J8" s="73">
        <v>2</v>
      </c>
      <c r="K8" s="72" t="str">
        <f t="shared" si="5"/>
        <v/>
      </c>
      <c r="L8" s="38" t="str">
        <f ca="1">VLOOKUP(B8,TA_Rubric!$A$1:$G$93,4+LEFT(Type!$B$1,1),)</f>
        <v>Não</v>
      </c>
    </row>
    <row r="9" spans="1:12" ht="63.95" customHeight="1" x14ac:dyDescent="0.25">
      <c r="A9" s="39">
        <f t="shared" ca="1" si="0"/>
        <v>1</v>
      </c>
      <c r="B9" s="39">
        <f t="shared" ca="1" si="1"/>
        <v>9</v>
      </c>
      <c r="C9" s="49"/>
      <c r="D9" s="16" t="b">
        <f t="shared" ca="1" si="2"/>
        <v>0</v>
      </c>
      <c r="E9" s="42" t="str">
        <f ca="1">_xlfn.IFNA(VLOOKUP(B9,Rubric[],2+VALUE(LEFT(Type!$B$1,1)),),"")</f>
        <v>3. Atividade em território nacional durante o período de referência - e) Indicação das 10 jurisdições de destino das operações com origem em Portugal que apresentam o montante agregado mais elevado de operações; - 4.  ISO2</v>
      </c>
      <c r="F9" s="42" t="str">
        <f ca="1">_xlfn.IFNA(VLOOKUP(A9,Table4[[#All],[Id_Serv]:[Dsg_EN Servico]],2+VALUE(LEFT(Type!$B$1,1)),0),"")</f>
        <v>1. Serviços que permitam depositar numerário numa conta de pagamento, bem como todas as operações necessárias para a gestão dessa conta;</v>
      </c>
      <c r="G9" s="43" t="b">
        <f t="shared" ca="1" si="3"/>
        <v>0</v>
      </c>
      <c r="H9" s="73">
        <f t="shared" si="4"/>
        <v>4</v>
      </c>
      <c r="I9" s="73">
        <v>9</v>
      </c>
      <c r="J9" s="73">
        <v>2</v>
      </c>
      <c r="K9" s="72" t="str">
        <f t="shared" si="5"/>
        <v/>
      </c>
      <c r="L9" s="38" t="str">
        <f ca="1">VLOOKUP(B9,TA_Rubric!$A$1:$G$93,4+LEFT(Type!$B$1,1),)</f>
        <v>Não</v>
      </c>
    </row>
    <row r="10" spans="1:12" ht="63.95" customHeight="1" x14ac:dyDescent="0.25">
      <c r="A10" s="39">
        <f t="shared" ca="1" si="0"/>
        <v>1</v>
      </c>
      <c r="B10" s="39">
        <f t="shared" ca="1" si="1"/>
        <v>10</v>
      </c>
      <c r="C10" s="49"/>
      <c r="D10" s="16" t="b">
        <f t="shared" ca="1" si="2"/>
        <v>0</v>
      </c>
      <c r="E10" s="42" t="str">
        <f ca="1">_xlfn.IFNA(VLOOKUP(B10,Rubric[],2+VALUE(LEFT(Type!$B$1,1)),),"")</f>
        <v>3. Atividade em território nacional durante o período de referência - e) Indicação das 10 jurisdições de destino das operações com origem em Portugal que apresentam o montante agregado mais elevado de operações; - 5.  ISO2</v>
      </c>
      <c r="F10" s="42" t="str">
        <f ca="1">_xlfn.IFNA(VLOOKUP(A10,Table4[[#All],[Id_Serv]:[Dsg_EN Servico]],2+VALUE(LEFT(Type!$B$1,1)),0),"")</f>
        <v>1. Serviços que permitam depositar numerário numa conta de pagamento, bem como todas as operações necessárias para a gestão dessa conta;</v>
      </c>
      <c r="G10" s="43" t="b">
        <f t="shared" ca="1" si="3"/>
        <v>0</v>
      </c>
      <c r="H10" s="73">
        <f t="shared" si="4"/>
        <v>4</v>
      </c>
      <c r="I10" s="73">
        <v>10</v>
      </c>
      <c r="J10" s="73">
        <v>2</v>
      </c>
      <c r="K10" s="72" t="str">
        <f t="shared" si="5"/>
        <v/>
      </c>
      <c r="L10" s="38" t="str">
        <f ca="1">VLOOKUP(B10,TA_Rubric!$A$1:$G$93,4+LEFT(Type!$B$1,1),)</f>
        <v>Não</v>
      </c>
    </row>
    <row r="11" spans="1:12" ht="63.95" customHeight="1" x14ac:dyDescent="0.25">
      <c r="A11" s="39">
        <f t="shared" ca="1" si="0"/>
        <v>1</v>
      </c>
      <c r="B11" s="39">
        <f t="shared" ca="1" si="1"/>
        <v>11</v>
      </c>
      <c r="C11" s="49"/>
      <c r="D11" s="16" t="b">
        <f t="shared" ca="1" si="2"/>
        <v>0</v>
      </c>
      <c r="E11" s="42" t="str">
        <f ca="1">_xlfn.IFNA(VLOOKUP(B11,Rubric[],2+VALUE(LEFT(Type!$B$1,1)),),"")</f>
        <v>3. Atividade em território nacional durante o período de referência - e) Indicação das 10 jurisdições de destino das operações com origem em Portugal que apresentam o montante agregado mais elevado de operações; - 6.  ISO2</v>
      </c>
      <c r="F11" s="42" t="str">
        <f ca="1">_xlfn.IFNA(VLOOKUP(A11,Table4[[#All],[Id_Serv]:[Dsg_EN Servico]],2+VALUE(LEFT(Type!$B$1,1)),0),"")</f>
        <v>1. Serviços que permitam depositar numerário numa conta de pagamento, bem como todas as operações necessárias para a gestão dessa conta;</v>
      </c>
      <c r="G11" s="43" t="b">
        <f t="shared" ca="1" si="3"/>
        <v>0</v>
      </c>
      <c r="H11" s="73">
        <f t="shared" si="4"/>
        <v>4</v>
      </c>
      <c r="I11" s="73">
        <v>11</v>
      </c>
      <c r="J11" s="73">
        <v>2</v>
      </c>
      <c r="K11" s="72" t="str">
        <f t="shared" si="5"/>
        <v/>
      </c>
      <c r="L11" s="38" t="str">
        <f ca="1">VLOOKUP(B11,TA_Rubric!$A$1:$G$93,4+LEFT(Type!$B$1,1),)</f>
        <v>Não</v>
      </c>
    </row>
    <row r="12" spans="1:12" ht="63.95" customHeight="1" x14ac:dyDescent="0.25">
      <c r="A12" s="39">
        <f t="shared" ca="1" si="0"/>
        <v>1</v>
      </c>
      <c r="B12" s="39">
        <f t="shared" ca="1" si="1"/>
        <v>12</v>
      </c>
      <c r="C12" s="49"/>
      <c r="D12" s="16" t="b">
        <f t="shared" ca="1" si="2"/>
        <v>0</v>
      </c>
      <c r="E12" s="42" t="str">
        <f ca="1">_xlfn.IFNA(VLOOKUP(B12,Rubric[],2+VALUE(LEFT(Type!$B$1,1)),),"")</f>
        <v>3. Atividade em território nacional durante o período de referência - e) Indicação das 10 jurisdições de destino das operações com origem em Portugal que apresentam o montante agregado mais elevado de operações; - 7.  ISO2</v>
      </c>
      <c r="F12" s="42" t="str">
        <f ca="1">_xlfn.IFNA(VLOOKUP(A12,Table4[[#All],[Id_Serv]:[Dsg_EN Servico]],2+VALUE(LEFT(Type!$B$1,1)),0),"")</f>
        <v>1. Serviços que permitam depositar numerário numa conta de pagamento, bem como todas as operações necessárias para a gestão dessa conta;</v>
      </c>
      <c r="G12" s="43" t="b">
        <f t="shared" ca="1" si="3"/>
        <v>0</v>
      </c>
      <c r="H12" s="73">
        <f t="shared" si="4"/>
        <v>4</v>
      </c>
      <c r="I12" s="73">
        <v>12</v>
      </c>
      <c r="J12" s="73">
        <v>2</v>
      </c>
      <c r="K12" s="72" t="str">
        <f t="shared" si="5"/>
        <v/>
      </c>
      <c r="L12" s="38" t="str">
        <f ca="1">VLOOKUP(B12,TA_Rubric!$A$1:$G$93,4+LEFT(Type!$B$1,1),)</f>
        <v>Não</v>
      </c>
    </row>
    <row r="13" spans="1:12" ht="63.95" customHeight="1" x14ac:dyDescent="0.25">
      <c r="A13" s="39">
        <f t="shared" ca="1" si="0"/>
        <v>1</v>
      </c>
      <c r="B13" s="39">
        <f t="shared" ca="1" si="1"/>
        <v>13</v>
      </c>
      <c r="C13" s="49"/>
      <c r="D13" s="16" t="b">
        <f t="shared" ca="1" si="2"/>
        <v>0</v>
      </c>
      <c r="E13" s="42" t="str">
        <f ca="1">_xlfn.IFNA(VLOOKUP(B13,Rubric[],2+VALUE(LEFT(Type!$B$1,1)),),"")</f>
        <v>3. Atividade em território nacional durante o período de referência - e) Indicação das 10 jurisdições de destino das operações com origem em Portugal que apresentam o montante agregado mais elevado de operações; - 8.  ISO2</v>
      </c>
      <c r="F13" s="42" t="str">
        <f ca="1">_xlfn.IFNA(VLOOKUP(A13,Table4[[#All],[Id_Serv]:[Dsg_EN Servico]],2+VALUE(LEFT(Type!$B$1,1)),0),"")</f>
        <v>1. Serviços que permitam depositar numerário numa conta de pagamento, bem como todas as operações necessárias para a gestão dessa conta;</v>
      </c>
      <c r="G13" s="43" t="b">
        <f t="shared" ca="1" si="3"/>
        <v>0</v>
      </c>
      <c r="H13" s="73">
        <f t="shared" si="4"/>
        <v>4</v>
      </c>
      <c r="I13" s="73">
        <v>13</v>
      </c>
      <c r="J13" s="73">
        <v>2</v>
      </c>
      <c r="K13" s="72" t="str">
        <f t="shared" si="5"/>
        <v/>
      </c>
      <c r="L13" s="38" t="str">
        <f ca="1">VLOOKUP(B13,TA_Rubric!$A$1:$G$93,4+LEFT(Type!$B$1,1),)</f>
        <v>Não</v>
      </c>
    </row>
    <row r="14" spans="1:12" ht="63.95" customHeight="1" x14ac:dyDescent="0.25">
      <c r="A14" s="39">
        <f t="shared" ca="1" si="0"/>
        <v>1</v>
      </c>
      <c r="B14" s="39">
        <f t="shared" ca="1" si="1"/>
        <v>14</v>
      </c>
      <c r="C14" s="49"/>
      <c r="D14" s="16" t="b">
        <f t="shared" ca="1" si="2"/>
        <v>0</v>
      </c>
      <c r="E14" s="42" t="str">
        <f ca="1">_xlfn.IFNA(VLOOKUP(B14,Rubric[],2+VALUE(LEFT(Type!$B$1,1)),),"")</f>
        <v>3. Atividade em território nacional durante o período de referência - e) Indicação das 10 jurisdições de destino das operações com origem em Portugal que apresentam o montante agregado mais elevado de operações; - 9.  ISO2</v>
      </c>
      <c r="F14" s="42" t="str">
        <f ca="1">_xlfn.IFNA(VLOOKUP(A14,Table4[[#All],[Id_Serv]:[Dsg_EN Servico]],2+VALUE(LEFT(Type!$B$1,1)),0),"")</f>
        <v>1. Serviços que permitam depositar numerário numa conta de pagamento, bem como todas as operações necessárias para a gestão dessa conta;</v>
      </c>
      <c r="G14" s="43" t="b">
        <f t="shared" ca="1" si="3"/>
        <v>0</v>
      </c>
      <c r="H14" s="73">
        <f t="shared" si="4"/>
        <v>4</v>
      </c>
      <c r="I14" s="73">
        <v>14</v>
      </c>
      <c r="J14" s="73">
        <v>2</v>
      </c>
      <c r="K14" s="72" t="str">
        <f t="shared" si="5"/>
        <v/>
      </c>
      <c r="L14" s="38" t="str">
        <f ca="1">VLOOKUP(B14,TA_Rubric!$A$1:$G$93,4+LEFT(Type!$B$1,1),)</f>
        <v>Não</v>
      </c>
    </row>
    <row r="15" spans="1:12" ht="63.95" customHeight="1" x14ac:dyDescent="0.25">
      <c r="A15" s="39">
        <f t="shared" ca="1" si="0"/>
        <v>1</v>
      </c>
      <c r="B15" s="39">
        <f t="shared" ca="1" si="1"/>
        <v>15</v>
      </c>
      <c r="C15" s="49"/>
      <c r="D15" s="16" t="b">
        <f t="shared" ca="1" si="2"/>
        <v>0</v>
      </c>
      <c r="E15" s="42" t="str">
        <f ca="1">_xlfn.IFNA(VLOOKUP(B15,Rubric[],2+VALUE(LEFT(Type!$B$1,1)),),"")</f>
        <v>3. Atividade em território nacional durante o período de referência - e) Indicação das 10 jurisdições de destino das operações com origem em Portugal que apresentam o montante agregado mais elevado de operações; - 10. ISO2</v>
      </c>
      <c r="F15" s="42" t="str">
        <f ca="1">_xlfn.IFNA(VLOOKUP(A15,Table4[[#All],[Id_Serv]:[Dsg_EN Servico]],2+VALUE(LEFT(Type!$B$1,1)),0),"")</f>
        <v>1. Serviços que permitam depositar numerário numa conta de pagamento, bem como todas as operações necessárias para a gestão dessa conta;</v>
      </c>
      <c r="G15" s="43" t="b">
        <f t="shared" ca="1" si="3"/>
        <v>0</v>
      </c>
      <c r="H15" s="73">
        <f t="shared" si="4"/>
        <v>4</v>
      </c>
      <c r="I15" s="73">
        <v>15</v>
      </c>
      <c r="J15" s="73">
        <v>2</v>
      </c>
      <c r="K15" s="72" t="str">
        <f t="shared" si="5"/>
        <v/>
      </c>
      <c r="L15" s="38" t="str">
        <f ca="1">VLOOKUP(B15,TA_Rubric!$A$1:$G$93,4+LEFT(Type!$B$1,1),)</f>
        <v>Não</v>
      </c>
    </row>
    <row r="16" spans="1:12" ht="63.95" customHeight="1" x14ac:dyDescent="0.25">
      <c r="A16" s="39">
        <f t="shared" ca="1" si="0"/>
        <v>1</v>
      </c>
      <c r="B16" s="39">
        <f t="shared" ca="1" si="1"/>
        <v>16</v>
      </c>
      <c r="C16" s="49"/>
      <c r="D16" s="16" t="b">
        <f t="shared" ca="1" si="2"/>
        <v>0</v>
      </c>
      <c r="E16" s="42" t="str">
        <f ca="1">_xlfn.IFNA(VLOOKUP(B16,Rubric[],2+VALUE(LEFT(Type!$B$1,1)),),"")</f>
        <v>3. Atividade em território nacional durante o período de referência - f) Indicação das 10 jurisdições de origem das operações com destino em Portugal que apresentam o montante agregado mais elevado de operações; - 1.  ISO2</v>
      </c>
      <c r="F16" s="42" t="str">
        <f ca="1">_xlfn.IFNA(VLOOKUP(A16,Table4[[#All],[Id_Serv]:[Dsg_EN Servico]],2+VALUE(LEFT(Type!$B$1,1)),0),"")</f>
        <v>1. Serviços que permitam depositar numerário numa conta de pagamento, bem como todas as operações necessárias para a gestão dessa conta;</v>
      </c>
      <c r="G16" s="43" t="b">
        <f t="shared" ca="1" si="3"/>
        <v>0</v>
      </c>
      <c r="H16" s="73">
        <f t="shared" si="4"/>
        <v>4</v>
      </c>
      <c r="I16" s="73">
        <v>16</v>
      </c>
      <c r="J16" s="73">
        <v>2</v>
      </c>
      <c r="K16" s="72" t="str">
        <f t="shared" si="5"/>
        <v/>
      </c>
      <c r="L16" s="38" t="str">
        <f ca="1">VLOOKUP(B16,TA_Rubric!$A$1:$G$93,4+LEFT(Type!$B$1,1),)</f>
        <v>Não</v>
      </c>
    </row>
    <row r="17" spans="1:12" ht="63.95" customHeight="1" x14ac:dyDescent="0.25">
      <c r="A17" s="39">
        <f t="shared" ca="1" si="0"/>
        <v>1</v>
      </c>
      <c r="B17" s="39">
        <f t="shared" ca="1" si="1"/>
        <v>17</v>
      </c>
      <c r="C17" s="49"/>
      <c r="D17" s="16" t="b">
        <f t="shared" ca="1" si="2"/>
        <v>0</v>
      </c>
      <c r="E17" s="42" t="str">
        <f ca="1">_xlfn.IFNA(VLOOKUP(B17,Rubric[],2+VALUE(LEFT(Type!$B$1,1)),),"")</f>
        <v>3. Atividade em território nacional durante o período de referência - f) Indicação das 10 jurisdições de origem das operações com destino em Portugal que apresentam o montante agregado mais elevado de operações; - 2.  ISO2</v>
      </c>
      <c r="F17" s="42" t="str">
        <f ca="1">_xlfn.IFNA(VLOOKUP(A17,Table4[[#All],[Id_Serv]:[Dsg_EN Servico]],2+VALUE(LEFT(Type!$B$1,1)),0),"")</f>
        <v>1. Serviços que permitam depositar numerário numa conta de pagamento, bem como todas as operações necessárias para a gestão dessa conta;</v>
      </c>
      <c r="G17" s="43" t="b">
        <f t="shared" ca="1" si="3"/>
        <v>0</v>
      </c>
      <c r="H17" s="73">
        <f t="shared" si="4"/>
        <v>4</v>
      </c>
      <c r="I17" s="73">
        <v>17</v>
      </c>
      <c r="J17" s="73">
        <v>2</v>
      </c>
      <c r="K17" s="72" t="str">
        <f t="shared" si="5"/>
        <v/>
      </c>
      <c r="L17" s="38" t="str">
        <f ca="1">VLOOKUP(B17,TA_Rubric!$A$1:$G$93,4+LEFT(Type!$B$1,1),)</f>
        <v>Não</v>
      </c>
    </row>
    <row r="18" spans="1:12" ht="63.95" customHeight="1" x14ac:dyDescent="0.25">
      <c r="A18" s="39">
        <f t="shared" ca="1" si="0"/>
        <v>1</v>
      </c>
      <c r="B18" s="39">
        <f t="shared" ca="1" si="1"/>
        <v>18</v>
      </c>
      <c r="C18" s="49"/>
      <c r="D18" s="16" t="b">
        <f t="shared" ca="1" si="2"/>
        <v>0</v>
      </c>
      <c r="E18" s="42" t="str">
        <f ca="1">_xlfn.IFNA(VLOOKUP(B18,Rubric[],2+VALUE(LEFT(Type!$B$1,1)),),"")</f>
        <v>3. Atividade em território nacional durante o período de referência - f) Indicação das 10 jurisdições de origem das operações com destino em Portugal que apresentam o montante agregado mais elevado de operações; - 3.  ISO2</v>
      </c>
      <c r="F18" s="42" t="str">
        <f ca="1">_xlfn.IFNA(VLOOKUP(A18,Table4[[#All],[Id_Serv]:[Dsg_EN Servico]],2+VALUE(LEFT(Type!$B$1,1)),0),"")</f>
        <v>1. Serviços que permitam depositar numerário numa conta de pagamento, bem como todas as operações necessárias para a gestão dessa conta;</v>
      </c>
      <c r="G18" s="43" t="b">
        <f t="shared" ca="1" si="3"/>
        <v>0</v>
      </c>
      <c r="H18" s="73">
        <f t="shared" si="4"/>
        <v>4</v>
      </c>
      <c r="I18" s="73">
        <v>18</v>
      </c>
      <c r="J18" s="73">
        <v>2</v>
      </c>
      <c r="K18" s="72" t="str">
        <f t="shared" si="5"/>
        <v/>
      </c>
      <c r="L18" s="38" t="str">
        <f ca="1">VLOOKUP(B18,TA_Rubric!$A$1:$G$93,4+LEFT(Type!$B$1,1),)</f>
        <v>Não</v>
      </c>
    </row>
    <row r="19" spans="1:12" ht="63.95" customHeight="1" x14ac:dyDescent="0.25">
      <c r="A19" s="39">
        <f t="shared" ca="1" si="0"/>
        <v>1</v>
      </c>
      <c r="B19" s="39">
        <f t="shared" ca="1" si="1"/>
        <v>19</v>
      </c>
      <c r="C19" s="49"/>
      <c r="D19" s="16" t="b">
        <f t="shared" ca="1" si="2"/>
        <v>0</v>
      </c>
      <c r="E19" s="42" t="str">
        <f ca="1">_xlfn.IFNA(VLOOKUP(B19,Rubric[],2+VALUE(LEFT(Type!$B$1,1)),),"")</f>
        <v>3. Atividade em território nacional durante o período de referência - f) Indicação das 10 jurisdições de origem das operações com destino em Portugal que apresentam o montante agregado mais elevado de operações; - 4.  ISO2</v>
      </c>
      <c r="F19" s="42" t="str">
        <f ca="1">_xlfn.IFNA(VLOOKUP(A19,Table4[[#All],[Id_Serv]:[Dsg_EN Servico]],2+VALUE(LEFT(Type!$B$1,1)),0),"")</f>
        <v>1. Serviços que permitam depositar numerário numa conta de pagamento, bem como todas as operações necessárias para a gestão dessa conta;</v>
      </c>
      <c r="G19" s="43" t="b">
        <f t="shared" ca="1" si="3"/>
        <v>0</v>
      </c>
      <c r="H19" s="73">
        <f t="shared" si="4"/>
        <v>4</v>
      </c>
      <c r="I19" s="73">
        <v>19</v>
      </c>
      <c r="J19" s="73">
        <v>2</v>
      </c>
      <c r="K19" s="72" t="str">
        <f t="shared" si="5"/>
        <v/>
      </c>
      <c r="L19" s="38" t="str">
        <f ca="1">VLOOKUP(B19,TA_Rubric!$A$1:$G$93,4+LEFT(Type!$B$1,1),)</f>
        <v>Não</v>
      </c>
    </row>
    <row r="20" spans="1:12" ht="63.95" customHeight="1" x14ac:dyDescent="0.25">
      <c r="A20" s="39">
        <f t="shared" ca="1" si="0"/>
        <v>1</v>
      </c>
      <c r="B20" s="39">
        <f t="shared" ca="1" si="1"/>
        <v>20</v>
      </c>
      <c r="C20" s="49"/>
      <c r="D20" s="16" t="b">
        <f t="shared" ca="1" si="2"/>
        <v>0</v>
      </c>
      <c r="E20" s="42" t="str">
        <f ca="1">_xlfn.IFNA(VLOOKUP(B20,Rubric[],2+VALUE(LEFT(Type!$B$1,1)),),"")</f>
        <v>3. Atividade em território nacional durante o período de referência - f) Indicação das 10 jurisdições de origem das operações com destino em Portugal que apresentam o montante agregado mais elevado de operações; - 5.  ISO2</v>
      </c>
      <c r="F20" s="42" t="str">
        <f ca="1">_xlfn.IFNA(VLOOKUP(A20,Table4[[#All],[Id_Serv]:[Dsg_EN Servico]],2+VALUE(LEFT(Type!$B$1,1)),0),"")</f>
        <v>1. Serviços que permitam depositar numerário numa conta de pagamento, bem como todas as operações necessárias para a gestão dessa conta;</v>
      </c>
      <c r="G20" s="43" t="b">
        <f t="shared" ca="1" si="3"/>
        <v>0</v>
      </c>
      <c r="H20" s="73">
        <f t="shared" si="4"/>
        <v>4</v>
      </c>
      <c r="I20" s="73">
        <v>20</v>
      </c>
      <c r="J20" s="73">
        <v>2</v>
      </c>
      <c r="K20" s="72" t="str">
        <f t="shared" si="5"/>
        <v/>
      </c>
      <c r="L20" s="38" t="str">
        <f ca="1">VLOOKUP(B20,TA_Rubric!$A$1:$G$93,4+LEFT(Type!$B$1,1),)</f>
        <v>Não</v>
      </c>
    </row>
    <row r="21" spans="1:12" ht="63.95" customHeight="1" x14ac:dyDescent="0.25">
      <c r="A21" s="39">
        <f t="shared" ca="1" si="0"/>
        <v>1</v>
      </c>
      <c r="B21" s="39">
        <f t="shared" ca="1" si="1"/>
        <v>21</v>
      </c>
      <c r="C21" s="49"/>
      <c r="D21" s="16" t="b">
        <f t="shared" ca="1" si="2"/>
        <v>0</v>
      </c>
      <c r="E21" s="42" t="str">
        <f ca="1">_xlfn.IFNA(VLOOKUP(B21,Rubric[],2+VALUE(LEFT(Type!$B$1,1)),),"")</f>
        <v>3. Atividade em território nacional durante o período de referência - f) Indicação das 10 jurisdições de origem das operações com destino em Portugal que apresentam o montante agregado mais elevado de operações; - 6.  ISO2</v>
      </c>
      <c r="F21" s="42" t="str">
        <f ca="1">_xlfn.IFNA(VLOOKUP(A21,Table4[[#All],[Id_Serv]:[Dsg_EN Servico]],2+VALUE(LEFT(Type!$B$1,1)),0),"")</f>
        <v>1. Serviços que permitam depositar numerário numa conta de pagamento, bem como todas as operações necessárias para a gestão dessa conta;</v>
      </c>
      <c r="G21" s="43" t="b">
        <f t="shared" ca="1" si="3"/>
        <v>0</v>
      </c>
      <c r="H21" s="73">
        <f t="shared" si="4"/>
        <v>4</v>
      </c>
      <c r="I21" s="73">
        <v>21</v>
      </c>
      <c r="J21" s="73">
        <v>2</v>
      </c>
      <c r="K21" s="72" t="str">
        <f t="shared" si="5"/>
        <v/>
      </c>
      <c r="L21" s="38" t="str">
        <f ca="1">VLOOKUP(B21,TA_Rubric!$A$1:$G$93,4+LEFT(Type!$B$1,1),)</f>
        <v>Não</v>
      </c>
    </row>
    <row r="22" spans="1:12" ht="63.95" customHeight="1" x14ac:dyDescent="0.25">
      <c r="A22" s="39">
        <f t="shared" ca="1" si="0"/>
        <v>1</v>
      </c>
      <c r="B22" s="39">
        <f t="shared" ca="1" si="1"/>
        <v>22</v>
      </c>
      <c r="C22" s="49"/>
      <c r="D22" s="16" t="b">
        <f t="shared" ca="1" si="2"/>
        <v>0</v>
      </c>
      <c r="E22" s="42" t="str">
        <f ca="1">_xlfn.IFNA(VLOOKUP(B22,Rubric[],2+VALUE(LEFT(Type!$B$1,1)),),"")</f>
        <v>3. Atividade em território nacional durante o período de referência - f) Indicação das 10 jurisdições de origem das operações com destino em Portugal que apresentam o montante agregado mais elevado de operações; - 7.  ISO2</v>
      </c>
      <c r="F22" s="42" t="str">
        <f ca="1">_xlfn.IFNA(VLOOKUP(A22,Table4[[#All],[Id_Serv]:[Dsg_EN Servico]],2+VALUE(LEFT(Type!$B$1,1)),0),"")</f>
        <v>1. Serviços que permitam depositar numerário numa conta de pagamento, bem como todas as operações necessárias para a gestão dessa conta;</v>
      </c>
      <c r="G22" s="43" t="b">
        <f t="shared" ca="1" si="3"/>
        <v>0</v>
      </c>
      <c r="H22" s="73">
        <f t="shared" si="4"/>
        <v>4</v>
      </c>
      <c r="I22" s="73">
        <v>22</v>
      </c>
      <c r="J22" s="73">
        <v>2</v>
      </c>
      <c r="K22" s="72" t="str">
        <f t="shared" si="5"/>
        <v/>
      </c>
      <c r="L22" s="38" t="str">
        <f ca="1">VLOOKUP(B22,TA_Rubric!$A$1:$G$93,4+LEFT(Type!$B$1,1),)</f>
        <v>Não</v>
      </c>
    </row>
    <row r="23" spans="1:12" ht="63.95" customHeight="1" x14ac:dyDescent="0.25">
      <c r="A23" s="39">
        <f t="shared" ca="1" si="0"/>
        <v>1</v>
      </c>
      <c r="B23" s="39">
        <f t="shared" ca="1" si="1"/>
        <v>23</v>
      </c>
      <c r="C23" s="49"/>
      <c r="D23" s="16" t="b">
        <f t="shared" ca="1" si="2"/>
        <v>0</v>
      </c>
      <c r="E23" s="42" t="str">
        <f ca="1">_xlfn.IFNA(VLOOKUP(B23,Rubric[],2+VALUE(LEFT(Type!$B$1,1)),),"")</f>
        <v>3. Atividade em território nacional durante o período de referência - f) Indicação das 10 jurisdições de origem das operações com destino em Portugal que apresentam o montante agregado mais elevado de operações; - 8.  ISO2</v>
      </c>
      <c r="F23" s="42" t="str">
        <f ca="1">_xlfn.IFNA(VLOOKUP(A23,Table4[[#All],[Id_Serv]:[Dsg_EN Servico]],2+VALUE(LEFT(Type!$B$1,1)),0),"")</f>
        <v>1. Serviços que permitam depositar numerário numa conta de pagamento, bem como todas as operações necessárias para a gestão dessa conta;</v>
      </c>
      <c r="G23" s="43" t="b">
        <f t="shared" ca="1" si="3"/>
        <v>0</v>
      </c>
      <c r="H23" s="73">
        <f t="shared" si="4"/>
        <v>4</v>
      </c>
      <c r="I23" s="73">
        <v>23</v>
      </c>
      <c r="J23" s="73">
        <v>2</v>
      </c>
      <c r="K23" s="72" t="str">
        <f t="shared" si="5"/>
        <v/>
      </c>
      <c r="L23" s="38" t="str">
        <f ca="1">VLOOKUP(B23,TA_Rubric!$A$1:$G$93,4+LEFT(Type!$B$1,1),)</f>
        <v>Não</v>
      </c>
    </row>
    <row r="24" spans="1:12" ht="63.95" customHeight="1" x14ac:dyDescent="0.25">
      <c r="A24" s="39">
        <f t="shared" ca="1" si="0"/>
        <v>1</v>
      </c>
      <c r="B24" s="39">
        <f t="shared" ca="1" si="1"/>
        <v>24</v>
      </c>
      <c r="C24" s="49"/>
      <c r="D24" s="16" t="b">
        <f t="shared" ca="1" si="2"/>
        <v>0</v>
      </c>
      <c r="E24" s="42" t="str">
        <f ca="1">_xlfn.IFNA(VLOOKUP(B24,Rubric[],2+VALUE(LEFT(Type!$B$1,1)),),"")</f>
        <v>3. Atividade em território nacional durante o período de referência - f) Indicação das 10 jurisdições de origem das operações com destino em Portugal que apresentam o montante agregado mais elevado de operações; - 9.  ISO2</v>
      </c>
      <c r="F24" s="42" t="str">
        <f ca="1">_xlfn.IFNA(VLOOKUP(A24,Table4[[#All],[Id_Serv]:[Dsg_EN Servico]],2+VALUE(LEFT(Type!$B$1,1)),0),"")</f>
        <v>1. Serviços que permitam depositar numerário numa conta de pagamento, bem como todas as operações necessárias para a gestão dessa conta;</v>
      </c>
      <c r="G24" s="43" t="b">
        <f t="shared" ca="1" si="3"/>
        <v>0</v>
      </c>
      <c r="H24" s="73">
        <f t="shared" si="4"/>
        <v>4</v>
      </c>
      <c r="I24" s="73">
        <v>24</v>
      </c>
      <c r="J24" s="73">
        <v>2</v>
      </c>
      <c r="K24" s="72" t="str">
        <f t="shared" si="5"/>
        <v/>
      </c>
      <c r="L24" s="38" t="str">
        <f ca="1">VLOOKUP(B24,TA_Rubric!$A$1:$G$93,4+LEFT(Type!$B$1,1),)</f>
        <v>Não</v>
      </c>
    </row>
    <row r="25" spans="1:12" ht="63.95" customHeight="1" x14ac:dyDescent="0.25">
      <c r="A25" s="39">
        <f t="shared" ca="1" si="0"/>
        <v>1</v>
      </c>
      <c r="B25" s="39">
        <f t="shared" ca="1" si="1"/>
        <v>25</v>
      </c>
      <c r="C25" s="49"/>
      <c r="D25" s="16" t="b">
        <f t="shared" ca="1" si="2"/>
        <v>0</v>
      </c>
      <c r="E25" s="42" t="str">
        <f ca="1">_xlfn.IFNA(VLOOKUP(B25,Rubric[],2+VALUE(LEFT(Type!$B$1,1)),),"")</f>
        <v>3. Atividade em território nacional durante o período de referência - f) Indicação das 10 jurisdições de origem das operações com destino em Portugal que apresentam o montante agregado mais elevado de operações; - 10. ISO2</v>
      </c>
      <c r="F25" s="42" t="str">
        <f ca="1">_xlfn.IFNA(VLOOKUP(A25,Table4[[#All],[Id_Serv]:[Dsg_EN Servico]],2+VALUE(LEFT(Type!$B$1,1)),0),"")</f>
        <v>1. Serviços que permitam depositar numerário numa conta de pagamento, bem como todas as operações necessárias para a gestão dessa conta;</v>
      </c>
      <c r="G25" s="43" t="b">
        <f t="shared" ca="1" si="3"/>
        <v>0</v>
      </c>
      <c r="H25" s="73">
        <f t="shared" si="4"/>
        <v>4</v>
      </c>
      <c r="I25" s="73">
        <v>25</v>
      </c>
      <c r="J25" s="73">
        <v>2</v>
      </c>
      <c r="K25" s="72" t="str">
        <f t="shared" si="5"/>
        <v/>
      </c>
      <c r="L25" s="38" t="str">
        <f ca="1">VLOOKUP(B25,TA_Rubric!$A$1:$G$93,4+LEFT(Type!$B$1,1),)</f>
        <v>Não</v>
      </c>
    </row>
    <row r="26" spans="1:12" ht="63.95" customHeight="1" x14ac:dyDescent="0.25">
      <c r="A26" s="39">
        <f t="shared" ca="1" si="0"/>
        <v>1</v>
      </c>
      <c r="B26" s="39">
        <f t="shared" ca="1" si="1"/>
        <v>26</v>
      </c>
      <c r="C26" s="54"/>
      <c r="D26" s="16" t="b">
        <f t="shared" ca="1" si="2"/>
        <v>0</v>
      </c>
      <c r="E26" s="42" t="str">
        <f ca="1">_xlfn.IFNA(VLOOKUP(B26,Rubric[],2+VALUE(LEFT(Type!$B$1,1)),),"")</f>
        <v>3. Atividade em território nacional durante o período de referência - g) Canais de distribuição disponibilizados; - Aplicação Móvel [1-Sim, 0-Não]</v>
      </c>
      <c r="F26" s="42" t="str">
        <f ca="1">_xlfn.IFNA(VLOOKUP(A26,Table4[[#All],[Id_Serv]:[Dsg_EN Servico]],2+VALUE(LEFT(Type!$B$1,1)),0),"")</f>
        <v>1. Serviços que permitam depositar numerário numa conta de pagamento, bem como todas as operações necessárias para a gestão dessa conta;</v>
      </c>
      <c r="G26" s="43" t="b">
        <f t="shared" ca="1" si="3"/>
        <v>0</v>
      </c>
      <c r="H26" s="73">
        <f t="shared" si="4"/>
        <v>4</v>
      </c>
      <c r="I26" s="73">
        <v>26</v>
      </c>
      <c r="J26" s="73">
        <v>2</v>
      </c>
      <c r="K26" s="72" t="str">
        <f t="shared" si="5"/>
        <v/>
      </c>
      <c r="L26" s="38" t="str">
        <f ca="1">VLOOKUP(B26,TA_Rubric!$A$1:$G$93,4+LEFT(Type!$B$1,1),)</f>
        <v>Sim</v>
      </c>
    </row>
    <row r="27" spans="1:12" ht="63.95" customHeight="1" x14ac:dyDescent="0.25">
      <c r="A27" s="39">
        <f t="shared" ca="1" si="0"/>
        <v>1</v>
      </c>
      <c r="B27" s="39">
        <f t="shared" ca="1" si="1"/>
        <v>27</v>
      </c>
      <c r="C27" s="54"/>
      <c r="D27" s="16" t="b">
        <f t="shared" ca="1" si="2"/>
        <v>0</v>
      </c>
      <c r="E27" s="42" t="str">
        <f ca="1">_xlfn.IFNA(VLOOKUP(B27,Rubric[],2+VALUE(LEFT(Type!$B$1,1)),),"")</f>
        <v>3. Atividade em território nacional durante o período de referência - g) Canais de distribuição disponibilizados; - Homebanking [1-Sim, 0-Não]</v>
      </c>
      <c r="F27" s="42" t="str">
        <f ca="1">_xlfn.IFNA(VLOOKUP(A27,Table4[[#All],[Id_Serv]:[Dsg_EN Servico]],2+VALUE(LEFT(Type!$B$1,1)),0),"")</f>
        <v>1. Serviços que permitam depositar numerário numa conta de pagamento, bem como todas as operações necessárias para a gestão dessa conta;</v>
      </c>
      <c r="G27" s="43" t="b">
        <f t="shared" ca="1" si="3"/>
        <v>0</v>
      </c>
      <c r="H27" s="73">
        <f t="shared" si="4"/>
        <v>4</v>
      </c>
      <c r="I27" s="73">
        <v>27</v>
      </c>
      <c r="J27" s="73">
        <v>2</v>
      </c>
      <c r="K27" s="72" t="str">
        <f t="shared" si="5"/>
        <v/>
      </c>
      <c r="L27" s="38" t="str">
        <f ca="1">VLOOKUP(B27,TA_Rubric!$A$1:$G$93,4+LEFT(Type!$B$1,1),)</f>
        <v>Sim</v>
      </c>
    </row>
    <row r="28" spans="1:12" ht="63.95" customHeight="1" x14ac:dyDescent="0.25">
      <c r="A28" s="39">
        <f t="shared" ca="1" si="0"/>
        <v>1</v>
      </c>
      <c r="B28" s="39">
        <f t="shared" ca="1" si="1"/>
        <v>28</v>
      </c>
      <c r="C28" s="54"/>
      <c r="D28" s="16" t="b">
        <f ca="1">IF(G28=FALSE,FALSE,IF(ISBLANK(#REF!),FALSE,TRUE))</f>
        <v>0</v>
      </c>
      <c r="E28" s="42" t="str">
        <f ca="1">_xlfn.IFNA(VLOOKUP(B28,Rubric[],2+VALUE(LEFT(Type!$B$1,1)),),"")</f>
        <v>3. Atividade em território nacional durante o período de referência - g) Canais de distribuição disponibilizados; - Website [1-Sim, 0-Não]</v>
      </c>
      <c r="F28" s="42" t="str">
        <f ca="1">_xlfn.IFNA(VLOOKUP(A28,Table4[[#All],[Id_Serv]:[Dsg_EN Servico]],2+VALUE(LEFT(Type!$B$1,1)),0),"")</f>
        <v>1. Serviços que permitam depositar numerário numa conta de pagamento, bem como todas as operações necessárias para a gestão dessa conta;</v>
      </c>
      <c r="G28" s="43" t="b">
        <f t="shared" ca="1" si="3"/>
        <v>0</v>
      </c>
      <c r="H28" s="73">
        <f t="shared" si="4"/>
        <v>4</v>
      </c>
      <c r="I28" s="73">
        <v>28</v>
      </c>
      <c r="J28" s="73">
        <v>2</v>
      </c>
      <c r="K28" s="72" t="str">
        <f t="shared" si="5"/>
        <v/>
      </c>
      <c r="L28" s="38" t="str">
        <f ca="1">VLOOKUP(B28,TA_Rubric!$A$1:$G$93,4+LEFT(Type!$B$1,1),)</f>
        <v>Sim</v>
      </c>
    </row>
    <row r="29" spans="1:12" ht="63.95" customHeight="1" x14ac:dyDescent="0.25">
      <c r="A29" s="39">
        <f t="shared" ca="1" si="0"/>
        <v>1</v>
      </c>
      <c r="B29" s="39">
        <f t="shared" ca="1" si="1"/>
        <v>29</v>
      </c>
      <c r="C29" s="54"/>
      <c r="D29" s="16" t="b">
        <f ca="1">IF(G29=FALSE,FALSE,IF(ISBLANK(C28),FALSE,TRUE))</f>
        <v>0</v>
      </c>
      <c r="E29" s="42" t="str">
        <f ca="1">_xlfn.IFNA(VLOOKUP(B29,Rubric[],2+VALUE(LEFT(Type!$B$1,1)),),"")</f>
        <v>3. Atividade em território nacional durante o período de referência - g) Canais de distribuição disponibilizados; - Call center [1-Sim, 0-Não]</v>
      </c>
      <c r="F29" s="42" t="str">
        <f ca="1">_xlfn.IFNA(VLOOKUP(A29,Table4[[#All],[Id_Serv]:[Dsg_EN Servico]],2+VALUE(LEFT(Type!$B$1,1)),0),"")</f>
        <v>1. Serviços que permitam depositar numerário numa conta de pagamento, bem como todas as operações necessárias para a gestão dessa conta;</v>
      </c>
      <c r="G29" s="43" t="b">
        <f t="shared" ca="1" si="3"/>
        <v>0</v>
      </c>
      <c r="H29" s="73">
        <f t="shared" si="4"/>
        <v>4</v>
      </c>
      <c r="I29" s="73">
        <v>29</v>
      </c>
      <c r="J29" s="73">
        <v>2</v>
      </c>
      <c r="K29" s="72" t="str">
        <f t="shared" si="5"/>
        <v/>
      </c>
      <c r="L29" s="38" t="str">
        <f ca="1">VLOOKUP(B29,TA_Rubric!$A$1:$G$93,4+LEFT(Type!$B$1,1),)</f>
        <v>Sim</v>
      </c>
    </row>
    <row r="30" spans="1:12" ht="63.95" customHeight="1" x14ac:dyDescent="0.25">
      <c r="A30" s="39">
        <f t="shared" ca="1" si="0"/>
        <v>1</v>
      </c>
      <c r="B30" s="39">
        <f t="shared" ca="1" si="1"/>
        <v>30</v>
      </c>
      <c r="C30" s="54"/>
      <c r="D30" s="16" t="b">
        <f t="shared" ref="D30:D93" ca="1" si="6">IF(G30=FALSE,FALSE,IF(ISBLANK(C30),FALSE,TRUE))</f>
        <v>0</v>
      </c>
      <c r="E30" s="42" t="str">
        <f ca="1">_xlfn.IFNA(VLOOKUP(B30,Rubric[],2+VALUE(LEFT(Type!$B$1,1)),),"")</f>
        <v>3. Atividade em território nacional durante o período de referência - g) Canais de distribuição disponibilizados; - Serviços Postais [1-Sim, 0-Não]</v>
      </c>
      <c r="F30" s="42" t="str">
        <f ca="1">_xlfn.IFNA(VLOOKUP(A30,Table4[[#All],[Id_Serv]:[Dsg_EN Servico]],2+VALUE(LEFT(Type!$B$1,1)),0),"")</f>
        <v>1. Serviços que permitam depositar numerário numa conta de pagamento, bem como todas as operações necessárias para a gestão dessa conta;</v>
      </c>
      <c r="G30" s="43" t="b">
        <f t="shared" ca="1" si="3"/>
        <v>0</v>
      </c>
      <c r="H30" s="73">
        <f t="shared" si="4"/>
        <v>4</v>
      </c>
      <c r="I30" s="73">
        <v>30</v>
      </c>
      <c r="J30" s="73">
        <v>2</v>
      </c>
      <c r="K30" s="72" t="str">
        <f t="shared" si="5"/>
        <v/>
      </c>
      <c r="L30" s="38" t="str">
        <f ca="1">VLOOKUP(B30,TA_Rubric!$A$1:$G$93,4+LEFT(Type!$B$1,1),)</f>
        <v>Sim</v>
      </c>
    </row>
    <row r="31" spans="1:12" ht="63.95" customHeight="1" x14ac:dyDescent="0.25">
      <c r="A31" s="39">
        <f t="shared" ca="1" si="0"/>
        <v>1</v>
      </c>
      <c r="B31" s="39">
        <f t="shared" ca="1" si="1"/>
        <v>31</v>
      </c>
      <c r="C31" s="49"/>
      <c r="D31" s="16" t="b">
        <f t="shared" ca="1" si="6"/>
        <v>0</v>
      </c>
      <c r="E31" s="42" t="str">
        <f ca="1">_xlfn.IFNA(VLOOKUP(B31,Rubric[],2+VALUE(LEFT(Type!$B$1,1)),),"")</f>
        <v>3. Atividade em território nacional durante o período de referência - g) Canais de distribuição disponibilizados; - Outros</v>
      </c>
      <c r="F31" s="42" t="str">
        <f ca="1">_xlfn.IFNA(VLOOKUP(A31,Table4[[#All],[Id_Serv]:[Dsg_EN Servico]],2+VALUE(LEFT(Type!$B$1,1)),0),"")</f>
        <v>1. Serviços que permitam depositar numerário numa conta de pagamento, bem como todas as operações necessárias para a gestão dessa conta;</v>
      </c>
      <c r="G31" s="43" t="b">
        <f t="shared" ca="1" si="3"/>
        <v>0</v>
      </c>
      <c r="H31" s="73">
        <f t="shared" si="4"/>
        <v>4</v>
      </c>
      <c r="I31" s="73">
        <v>31</v>
      </c>
      <c r="J31" s="73">
        <v>2</v>
      </c>
      <c r="K31" s="72" t="str">
        <f t="shared" si="5"/>
        <v/>
      </c>
      <c r="L31" s="38" t="str">
        <f ca="1">VLOOKUP(B31,TA_Rubric!$A$1:$G$93,4+LEFT(Type!$B$1,1),)</f>
        <v>Não</v>
      </c>
    </row>
    <row r="32" spans="1:12" ht="63.95" customHeight="1" x14ac:dyDescent="0.25">
      <c r="A32" s="39">
        <f t="shared" ca="1" si="0"/>
        <v>1</v>
      </c>
      <c r="B32" s="39">
        <f t="shared" ca="1" si="1"/>
        <v>32</v>
      </c>
      <c r="C32" s="49"/>
      <c r="D32" s="16" t="b">
        <f t="shared" ca="1" si="6"/>
        <v>0</v>
      </c>
      <c r="E32" s="42" t="str">
        <f ca="1">_xlfn.IFNA(VLOOKUP(B32,Rubric[],2+VALUE(LEFT(Type!$B$1,1)),),"")</f>
        <v>3. Atividade em território nacional durante o período de referência - h) Número total de comunicações de operações suspeitas efetuadas, em Portugal ou no exterior, relativamente a operações realizadas com origem em Portugal;</v>
      </c>
      <c r="F32" s="42" t="str">
        <f ca="1">_xlfn.IFNA(VLOOKUP(A32,Table4[[#All],[Id_Serv]:[Dsg_EN Servico]],2+VALUE(LEFT(Type!$B$1,1)),0),"")</f>
        <v>1. Serviços que permitam depositar numerário numa conta de pagamento, bem como todas as operações necessárias para a gestão dessa conta;</v>
      </c>
      <c r="G32" s="43" t="b">
        <f t="shared" ca="1" si="3"/>
        <v>0</v>
      </c>
      <c r="H32" s="73">
        <f t="shared" si="4"/>
        <v>4</v>
      </c>
      <c r="I32" s="73">
        <v>32</v>
      </c>
      <c r="J32" s="73">
        <v>2</v>
      </c>
      <c r="K32" s="72" t="str">
        <f t="shared" si="5"/>
        <v/>
      </c>
      <c r="L32" s="38" t="str">
        <f ca="1">VLOOKUP(B32,TA_Rubric!$A$1:$G$93,4+LEFT(Type!$B$1,1),)</f>
        <v>Sim</v>
      </c>
    </row>
    <row r="33" spans="1:12" ht="63.95" customHeight="1" x14ac:dyDescent="0.25">
      <c r="A33" s="39">
        <f t="shared" ca="1" si="0"/>
        <v>1</v>
      </c>
      <c r="B33" s="39">
        <f t="shared" ca="1" si="1"/>
        <v>33</v>
      </c>
      <c r="C33" s="49"/>
      <c r="D33" s="16" t="b">
        <f t="shared" ca="1" si="6"/>
        <v>0</v>
      </c>
      <c r="E33" s="42" t="str">
        <f ca="1">_xlfn.IFNA(VLOOKUP(B33,Rubric[],2+VALUE(LEFT(Type!$B$1,1)),),"")</f>
        <v>3. Atividade em território nacional durante o período de referência - i) Montante agregado, em euros, das operações comunicadas a que se refere a alínea h);</v>
      </c>
      <c r="F33" s="42" t="str">
        <f ca="1">_xlfn.IFNA(VLOOKUP(A33,Table4[[#All],[Id_Serv]:[Dsg_EN Servico]],2+VALUE(LEFT(Type!$B$1,1)),0),"")</f>
        <v>1. Serviços que permitam depositar numerário numa conta de pagamento, bem como todas as operações necessárias para a gestão dessa conta;</v>
      </c>
      <c r="G33" s="43" t="b">
        <f t="shared" ca="1" si="3"/>
        <v>0</v>
      </c>
      <c r="H33" s="73">
        <f t="shared" si="4"/>
        <v>4</v>
      </c>
      <c r="I33" s="73">
        <v>33</v>
      </c>
      <c r="J33" s="73">
        <v>2</v>
      </c>
      <c r="K33" s="72" t="str">
        <f t="shared" si="5"/>
        <v/>
      </c>
      <c r="L33" s="38" t="str">
        <f ca="1">VLOOKUP(B33,TA_Rubric!$A$1:$G$93,4+LEFT(Type!$B$1,1),)</f>
        <v>Sim</v>
      </c>
    </row>
    <row r="34" spans="1:12" ht="63.95" customHeight="1" x14ac:dyDescent="0.25">
      <c r="A34" s="39">
        <f t="shared" ca="1" si="0"/>
        <v>1</v>
      </c>
      <c r="B34" s="39">
        <f t="shared" ca="1" si="1"/>
        <v>34</v>
      </c>
      <c r="C34" s="49"/>
      <c r="D34" s="16" t="b">
        <f t="shared" ca="1" si="6"/>
        <v>0</v>
      </c>
      <c r="E34" s="42" t="str">
        <f ca="1">_xlfn.IFNA(VLOOKUP(B34,Rubric[],2+VALUE(LEFT(Type!$B$1,1)),),"")</f>
        <v>3. Atividade em território nacional durante o período de referência - j) Número total de comunicações de operações suspeitas efetuadas, em Portugal ou no exterior, relativamente a operações realizadas com destino para Portugal;</v>
      </c>
      <c r="F34" s="42" t="str">
        <f ca="1">_xlfn.IFNA(VLOOKUP(A34,Table4[[#All],[Id_Serv]:[Dsg_EN Servico]],2+VALUE(LEFT(Type!$B$1,1)),0),"")</f>
        <v>1. Serviços que permitam depositar numerário numa conta de pagamento, bem como todas as operações necessárias para a gestão dessa conta;</v>
      </c>
      <c r="G34" s="43" t="b">
        <f t="shared" ca="1" si="3"/>
        <v>0</v>
      </c>
      <c r="H34" s="73">
        <f t="shared" si="4"/>
        <v>4</v>
      </c>
      <c r="I34" s="73">
        <v>34</v>
      </c>
      <c r="J34" s="73">
        <v>2</v>
      </c>
      <c r="K34" s="72" t="str">
        <f t="shared" si="5"/>
        <v/>
      </c>
      <c r="L34" s="38" t="str">
        <f ca="1">VLOOKUP(B34,TA_Rubric!$A$1:$G$93,4+LEFT(Type!$B$1,1),)</f>
        <v>Sim</v>
      </c>
    </row>
    <row r="35" spans="1:12" ht="63.95" customHeight="1" x14ac:dyDescent="0.25">
      <c r="A35" s="39">
        <f t="shared" ca="1" si="0"/>
        <v>1</v>
      </c>
      <c r="B35" s="39">
        <f t="shared" ca="1" si="1"/>
        <v>35</v>
      </c>
      <c r="C35" s="49"/>
      <c r="D35" s="16" t="b">
        <f t="shared" ca="1" si="6"/>
        <v>0</v>
      </c>
      <c r="E35" s="42" t="str">
        <f ca="1">_xlfn.IFNA(VLOOKUP(B35,Rubric[],2+VALUE(LEFT(Type!$B$1,1)),),"")</f>
        <v>3. Atividade em território nacional durante o período de referência - k) Montante agregado, em euros, das operações comunicadas a que se refere a alínea j);</v>
      </c>
      <c r="F35" s="42" t="str">
        <f ca="1">_xlfn.IFNA(VLOOKUP(A35,Table4[[#All],[Id_Serv]:[Dsg_EN Servico]],2+VALUE(LEFT(Type!$B$1,1)),0),"")</f>
        <v>1. Serviços que permitam depositar numerário numa conta de pagamento, bem como todas as operações necessárias para a gestão dessa conta;</v>
      </c>
      <c r="G35" s="43" t="b">
        <f t="shared" ca="1" si="3"/>
        <v>0</v>
      </c>
      <c r="H35" s="73">
        <f t="shared" si="4"/>
        <v>4</v>
      </c>
      <c r="I35" s="73">
        <v>35</v>
      </c>
      <c r="J35" s="73">
        <v>2</v>
      </c>
      <c r="K35" s="72" t="str">
        <f t="shared" si="5"/>
        <v/>
      </c>
      <c r="L35" s="38" t="str">
        <f ca="1">VLOOKUP(B35,TA_Rubric!$A$1:$G$93,4+LEFT(Type!$B$1,1),)</f>
        <v>Sim</v>
      </c>
    </row>
    <row r="36" spans="1:12" ht="63.95" customHeight="1" x14ac:dyDescent="0.25">
      <c r="A36" s="39">
        <f t="shared" ca="1" si="0"/>
        <v>1</v>
      </c>
      <c r="B36" s="39">
        <f t="shared" ca="1" si="1"/>
        <v>36</v>
      </c>
      <c r="C36" s="49"/>
      <c r="D36" s="16" t="b">
        <f t="shared" ca="1" si="6"/>
        <v>0</v>
      </c>
      <c r="E36" s="42" t="str">
        <f ca="1">_xlfn.IFNA(VLOOKUP(B36,Rubric[],2+VALUE(LEFT(Type!$B$1,1)),),"")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  ISO2</v>
      </c>
      <c r="F36" s="42" t="str">
        <f ca="1">_xlfn.IFNA(VLOOKUP(A36,Table4[[#All],[Id_Serv]:[Dsg_EN Servico]],2+VALUE(LEFT(Type!$B$1,1)),0),"")</f>
        <v>1. Serviços que permitam depositar numerário numa conta de pagamento, bem como todas as operações necessárias para a gestão dessa conta;</v>
      </c>
      <c r="G36" s="43" t="b">
        <f t="shared" ca="1" si="3"/>
        <v>0</v>
      </c>
      <c r="H36" s="73">
        <f t="shared" si="4"/>
        <v>4</v>
      </c>
      <c r="I36" s="73">
        <v>36</v>
      </c>
      <c r="J36" s="73">
        <v>2</v>
      </c>
      <c r="K36" s="72" t="str">
        <f t="shared" si="5"/>
        <v/>
      </c>
      <c r="L36" s="38" t="str">
        <f ca="1">VLOOKUP(B36,TA_Rubric!$A$1:$G$93,4+LEFT(Type!$B$1,1),)</f>
        <v>Não</v>
      </c>
    </row>
    <row r="37" spans="1:12" ht="63.95" customHeight="1" x14ac:dyDescent="0.25">
      <c r="A37" s="39">
        <f t="shared" ca="1" si="0"/>
        <v>1</v>
      </c>
      <c r="B37" s="39">
        <f t="shared" ca="1" si="1"/>
        <v>37</v>
      </c>
      <c r="C37" s="49"/>
      <c r="D37" s="16" t="b">
        <f t="shared" ca="1" si="6"/>
        <v>0</v>
      </c>
      <c r="E37" s="42" t="str">
        <f ca="1">_xlfn.IFNA(VLOOKUP(B37,Rubric[],2+VALUE(LEFT(Type!$B$1,1)),),"")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  ISO2</v>
      </c>
      <c r="F37" s="42" t="str">
        <f ca="1">_xlfn.IFNA(VLOOKUP(A37,Table4[[#All],[Id_Serv]:[Dsg_EN Servico]],2+VALUE(LEFT(Type!$B$1,1)),0),"")</f>
        <v>1. Serviços que permitam depositar numerário numa conta de pagamento, bem como todas as operações necessárias para a gestão dessa conta;</v>
      </c>
      <c r="G37" s="43" t="b">
        <f t="shared" ca="1" si="3"/>
        <v>0</v>
      </c>
      <c r="H37" s="73">
        <f t="shared" si="4"/>
        <v>4</v>
      </c>
      <c r="I37" s="73">
        <v>37</v>
      </c>
      <c r="J37" s="73">
        <v>2</v>
      </c>
      <c r="K37" s="72" t="str">
        <f t="shared" si="5"/>
        <v/>
      </c>
      <c r="L37" s="38" t="str">
        <f ca="1">VLOOKUP(B37,TA_Rubric!$A$1:$G$93,4+LEFT(Type!$B$1,1),)</f>
        <v>Não</v>
      </c>
    </row>
    <row r="38" spans="1:12" ht="63.95" customHeight="1" x14ac:dyDescent="0.25">
      <c r="A38" s="39">
        <f t="shared" ca="1" si="0"/>
        <v>1</v>
      </c>
      <c r="B38" s="39">
        <f t="shared" ca="1" si="1"/>
        <v>38</v>
      </c>
      <c r="C38" s="49"/>
      <c r="D38" s="16" t="b">
        <f t="shared" ca="1" si="6"/>
        <v>0</v>
      </c>
      <c r="E38" s="42" t="str">
        <f ca="1">_xlfn.IFNA(VLOOKUP(B38,Rubric[],2+VALUE(LEFT(Type!$B$1,1)),),"")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  ISO2</v>
      </c>
      <c r="F38" s="42" t="str">
        <f ca="1">_xlfn.IFNA(VLOOKUP(A38,Table4[[#All],[Id_Serv]:[Dsg_EN Servico]],2+VALUE(LEFT(Type!$B$1,1)),0),"")</f>
        <v>1. Serviços que permitam depositar numerário numa conta de pagamento, bem como todas as operações necessárias para a gestão dessa conta;</v>
      </c>
      <c r="G38" s="43" t="b">
        <f t="shared" ca="1" si="3"/>
        <v>0</v>
      </c>
      <c r="H38" s="73">
        <f t="shared" si="4"/>
        <v>4</v>
      </c>
      <c r="I38" s="73">
        <v>38</v>
      </c>
      <c r="J38" s="73">
        <v>2</v>
      </c>
      <c r="K38" s="72" t="str">
        <f t="shared" si="5"/>
        <v/>
      </c>
      <c r="L38" s="38" t="str">
        <f ca="1">VLOOKUP(B38,TA_Rubric!$A$1:$G$93,4+LEFT(Type!$B$1,1),)</f>
        <v>Não</v>
      </c>
    </row>
    <row r="39" spans="1:12" ht="63.95" customHeight="1" x14ac:dyDescent="0.25">
      <c r="A39" s="39">
        <f t="shared" ca="1" si="0"/>
        <v>1</v>
      </c>
      <c r="B39" s="39">
        <f t="shared" ca="1" si="1"/>
        <v>39</v>
      </c>
      <c r="C39" s="49"/>
      <c r="D39" s="16" t="b">
        <f t="shared" ca="1" si="6"/>
        <v>0</v>
      </c>
      <c r="E39" s="42" t="str">
        <f ca="1">_xlfn.IFNA(VLOOKUP(B39,Rubric[],2+VALUE(LEFT(Type!$B$1,1)),),"")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  ISO2</v>
      </c>
      <c r="F39" s="42" t="str">
        <f ca="1">_xlfn.IFNA(VLOOKUP(A39,Table4[[#All],[Id_Serv]:[Dsg_EN Servico]],2+VALUE(LEFT(Type!$B$1,1)),0),"")</f>
        <v>1. Serviços que permitam depositar numerário numa conta de pagamento, bem como todas as operações necessárias para a gestão dessa conta;</v>
      </c>
      <c r="G39" s="43" t="b">
        <f t="shared" ca="1" si="3"/>
        <v>0</v>
      </c>
      <c r="H39" s="73">
        <f t="shared" si="4"/>
        <v>4</v>
      </c>
      <c r="I39" s="73">
        <v>39</v>
      </c>
      <c r="J39" s="73">
        <v>2</v>
      </c>
      <c r="K39" s="72" t="str">
        <f t="shared" si="5"/>
        <v/>
      </c>
      <c r="L39" s="38" t="str">
        <f ca="1">VLOOKUP(B39,TA_Rubric!$A$1:$G$93,4+LEFT(Type!$B$1,1),)</f>
        <v>Não</v>
      </c>
    </row>
    <row r="40" spans="1:12" ht="63.95" customHeight="1" x14ac:dyDescent="0.25">
      <c r="A40" s="39">
        <f t="shared" ca="1" si="0"/>
        <v>1</v>
      </c>
      <c r="B40" s="39">
        <f t="shared" ca="1" si="1"/>
        <v>40</v>
      </c>
      <c r="C40" s="49"/>
      <c r="D40" s="16" t="b">
        <f t="shared" ca="1" si="6"/>
        <v>0</v>
      </c>
      <c r="E40" s="42" t="str">
        <f ca="1">_xlfn.IFNA(VLOOKUP(B40,Rubric[],2+VALUE(LEFT(Type!$B$1,1)),),"")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  ISO2</v>
      </c>
      <c r="F40" s="42" t="str">
        <f ca="1">_xlfn.IFNA(VLOOKUP(A40,Table4[[#All],[Id_Serv]:[Dsg_EN Servico]],2+VALUE(LEFT(Type!$B$1,1)),0),"")</f>
        <v>1. Serviços que permitam depositar numerário numa conta de pagamento, bem como todas as operações necessárias para a gestão dessa conta;</v>
      </c>
      <c r="G40" s="43" t="b">
        <f t="shared" ca="1" si="3"/>
        <v>0</v>
      </c>
      <c r="H40" s="73">
        <f t="shared" si="4"/>
        <v>4</v>
      </c>
      <c r="I40" s="73">
        <v>40</v>
      </c>
      <c r="J40" s="73">
        <v>2</v>
      </c>
      <c r="K40" s="72" t="str">
        <f t="shared" si="5"/>
        <v/>
      </c>
      <c r="L40" s="38" t="str">
        <f ca="1">VLOOKUP(B40,TA_Rubric!$A$1:$G$93,4+LEFT(Type!$B$1,1),)</f>
        <v>Não</v>
      </c>
    </row>
    <row r="41" spans="1:12" ht="63.95" customHeight="1" x14ac:dyDescent="0.25">
      <c r="A41" s="39">
        <f t="shared" ca="1" si="0"/>
        <v>1</v>
      </c>
      <c r="B41" s="39">
        <f t="shared" ca="1" si="1"/>
        <v>41</v>
      </c>
      <c r="C41" s="49"/>
      <c r="D41" s="16" t="b">
        <f t="shared" ca="1" si="6"/>
        <v>0</v>
      </c>
      <c r="E41" s="42" t="str">
        <f ca="1">_xlfn.IFNA(VLOOKUP(B41,Rubric[],2+VALUE(LEFT(Type!$B$1,1)),),"")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- 6.  ISO2</v>
      </c>
      <c r="F41" s="42" t="str">
        <f ca="1">_xlfn.IFNA(VLOOKUP(A41,Table4[[#All],[Id_Serv]:[Dsg_EN Servico]],2+VALUE(LEFT(Type!$B$1,1)),0),"")</f>
        <v>1. Serviços que permitam depositar numerário numa conta de pagamento, bem como todas as operações necessárias para a gestão dessa conta;</v>
      </c>
      <c r="G41" s="43" t="b">
        <f t="shared" ca="1" si="3"/>
        <v>0</v>
      </c>
      <c r="H41" s="73">
        <f t="shared" si="4"/>
        <v>4</v>
      </c>
      <c r="I41" s="73">
        <v>41</v>
      </c>
      <c r="J41" s="73">
        <v>2</v>
      </c>
      <c r="K41" s="72" t="str">
        <f t="shared" si="5"/>
        <v/>
      </c>
      <c r="L41" s="38" t="str">
        <f ca="1">VLOOKUP(B41,TA_Rubric!$A$1:$G$93,4+LEFT(Type!$B$1,1),)</f>
        <v>Não</v>
      </c>
    </row>
    <row r="42" spans="1:12" ht="63.95" customHeight="1" x14ac:dyDescent="0.25">
      <c r="A42" s="39">
        <f t="shared" ca="1" si="0"/>
        <v>1</v>
      </c>
      <c r="B42" s="39">
        <f t="shared" ca="1" si="1"/>
        <v>42</v>
      </c>
      <c r="C42" s="49"/>
      <c r="D42" s="16" t="b">
        <f t="shared" ca="1" si="6"/>
        <v>0</v>
      </c>
      <c r="E42" s="42" t="str">
        <f ca="1">_xlfn.IFNA(VLOOKUP(B42,Rubric[],2+VALUE(LEFT(Type!$B$1,1)),),"")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- 7.  ISO2</v>
      </c>
      <c r="F42" s="42" t="str">
        <f ca="1">_xlfn.IFNA(VLOOKUP(A42,Table4[[#All],[Id_Serv]:[Dsg_EN Servico]],2+VALUE(LEFT(Type!$B$1,1)),0),"")</f>
        <v>1. Serviços que permitam depositar numerário numa conta de pagamento, bem como todas as operações necessárias para a gestão dessa conta;</v>
      </c>
      <c r="G42" s="43" t="b">
        <f t="shared" ca="1" si="3"/>
        <v>0</v>
      </c>
      <c r="H42" s="73">
        <f t="shared" si="4"/>
        <v>4</v>
      </c>
      <c r="I42" s="73">
        <v>42</v>
      </c>
      <c r="J42" s="73">
        <v>2</v>
      </c>
      <c r="K42" s="72" t="str">
        <f t="shared" si="5"/>
        <v/>
      </c>
      <c r="L42" s="38" t="str">
        <f ca="1">VLOOKUP(B42,TA_Rubric!$A$1:$G$93,4+LEFT(Type!$B$1,1),)</f>
        <v>Não</v>
      </c>
    </row>
    <row r="43" spans="1:12" ht="63.95" customHeight="1" x14ac:dyDescent="0.25">
      <c r="A43" s="39">
        <f t="shared" ca="1" si="0"/>
        <v>1</v>
      </c>
      <c r="B43" s="39">
        <f t="shared" ca="1" si="1"/>
        <v>43</v>
      </c>
      <c r="C43" s="49"/>
      <c r="D43" s="16" t="b">
        <f t="shared" ca="1" si="6"/>
        <v>0</v>
      </c>
      <c r="E43" s="42" t="str">
        <f ca="1">_xlfn.IFNA(VLOOKUP(B43,Rubric[],2+VALUE(LEFT(Type!$B$1,1)),),"")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- 8.  ISO2</v>
      </c>
      <c r="F43" s="42" t="str">
        <f ca="1">_xlfn.IFNA(VLOOKUP(A43,Table4[[#All],[Id_Serv]:[Dsg_EN Servico]],2+VALUE(LEFT(Type!$B$1,1)),0),"")</f>
        <v>1. Serviços que permitam depositar numerário numa conta de pagamento, bem como todas as operações necessárias para a gestão dessa conta;</v>
      </c>
      <c r="G43" s="43" t="b">
        <f t="shared" ca="1" si="3"/>
        <v>0</v>
      </c>
      <c r="H43" s="73">
        <f t="shared" si="4"/>
        <v>4</v>
      </c>
      <c r="I43" s="73">
        <v>43</v>
      </c>
      <c r="J43" s="73">
        <v>2</v>
      </c>
      <c r="K43" s="72" t="str">
        <f t="shared" si="5"/>
        <v/>
      </c>
      <c r="L43" s="38" t="str">
        <f ca="1">VLOOKUP(B43,TA_Rubric!$A$1:$G$93,4+LEFT(Type!$B$1,1),)</f>
        <v>Não</v>
      </c>
    </row>
    <row r="44" spans="1:12" ht="63.95" customHeight="1" x14ac:dyDescent="0.25">
      <c r="A44" s="39">
        <f t="shared" ca="1" si="0"/>
        <v>1</v>
      </c>
      <c r="B44" s="39">
        <f t="shared" ca="1" si="1"/>
        <v>44</v>
      </c>
      <c r="C44" s="49"/>
      <c r="D44" s="16" t="b">
        <f t="shared" ca="1" si="6"/>
        <v>0</v>
      </c>
      <c r="E44" s="42" t="str">
        <f ca="1">_xlfn.IFNA(VLOOKUP(B44,Rubric[],2+VALUE(LEFT(Type!$B$1,1)),),"")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- 9.  ISO2</v>
      </c>
      <c r="F44" s="42" t="str">
        <f ca="1">_xlfn.IFNA(VLOOKUP(A44,Table4[[#All],[Id_Serv]:[Dsg_EN Servico]],2+VALUE(LEFT(Type!$B$1,1)),0),"")</f>
        <v>1. Serviços que permitam depositar numerário numa conta de pagamento, bem como todas as operações necessárias para a gestão dessa conta;</v>
      </c>
      <c r="G44" s="43" t="b">
        <f t="shared" ca="1" si="3"/>
        <v>0</v>
      </c>
      <c r="H44" s="73">
        <f t="shared" si="4"/>
        <v>4</v>
      </c>
      <c r="I44" s="73">
        <v>44</v>
      </c>
      <c r="J44" s="73">
        <v>2</v>
      </c>
      <c r="K44" s="72" t="str">
        <f t="shared" si="5"/>
        <v/>
      </c>
      <c r="L44" s="38" t="str">
        <f ca="1">VLOOKUP(B44,TA_Rubric!$A$1:$G$93,4+LEFT(Type!$B$1,1),)</f>
        <v>Não</v>
      </c>
    </row>
    <row r="45" spans="1:12" ht="63.95" customHeight="1" x14ac:dyDescent="0.25">
      <c r="A45" s="39">
        <f t="shared" ca="1" si="0"/>
        <v>1</v>
      </c>
      <c r="B45" s="39">
        <f t="shared" ca="1" si="1"/>
        <v>45</v>
      </c>
      <c r="C45" s="49"/>
      <c r="D45" s="16" t="b">
        <f t="shared" ca="1" si="6"/>
        <v>0</v>
      </c>
      <c r="E45" s="42" t="str">
        <f ca="1">_xlfn.IFNA(VLOOKUP(B45,Rubric[],2+VALUE(LEFT(Type!$B$1,1)),),"")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- 10. ISO2</v>
      </c>
      <c r="F45" s="42" t="str">
        <f ca="1">_xlfn.IFNA(VLOOKUP(A45,Table4[[#All],[Id_Serv]:[Dsg_EN Servico]],2+VALUE(LEFT(Type!$B$1,1)),0),"")</f>
        <v>1. Serviços que permitam depositar numerário numa conta de pagamento, bem como todas as operações necessárias para a gestão dessa conta;</v>
      </c>
      <c r="G45" s="43" t="b">
        <f t="shared" ca="1" si="3"/>
        <v>0</v>
      </c>
      <c r="H45" s="73">
        <f t="shared" si="4"/>
        <v>4</v>
      </c>
      <c r="I45" s="73">
        <v>45</v>
      </c>
      <c r="J45" s="73">
        <v>2</v>
      </c>
      <c r="K45" s="72" t="str">
        <f t="shared" si="5"/>
        <v/>
      </c>
      <c r="L45" s="38" t="str">
        <f ca="1">VLOOKUP(B45,TA_Rubric!$A$1:$G$93,4+LEFT(Type!$B$1,1),)</f>
        <v>Não</v>
      </c>
    </row>
    <row r="46" spans="1:12" ht="63.95" customHeight="1" x14ac:dyDescent="0.25">
      <c r="A46" s="39">
        <f t="shared" ca="1" si="0"/>
        <v>1</v>
      </c>
      <c r="B46" s="39">
        <f t="shared" ca="1" si="1"/>
        <v>46</v>
      </c>
      <c r="C46" s="49"/>
      <c r="D46" s="16" t="b">
        <f t="shared" ca="1" si="6"/>
        <v>0</v>
      </c>
      <c r="E46" s="42" t="str">
        <f ca="1">_xlfn.IFNA(VLOOKUP(B46,Rubric[],2+VALUE(LEFT(Type!$B$1,1)),),"")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- 11. ISO2</v>
      </c>
      <c r="F46" s="42" t="str">
        <f ca="1">_xlfn.IFNA(VLOOKUP(A46,Table4[[#All],[Id_Serv]:[Dsg_EN Servico]],2+VALUE(LEFT(Type!$B$1,1)),0),"")</f>
        <v>1. Serviços que permitam depositar numerário numa conta de pagamento, bem como todas as operações necessárias para a gestão dessa conta;</v>
      </c>
      <c r="G46" s="43" t="b">
        <f t="shared" ca="1" si="3"/>
        <v>0</v>
      </c>
      <c r="H46" s="73">
        <f t="shared" si="4"/>
        <v>4</v>
      </c>
      <c r="I46" s="73">
        <v>46</v>
      </c>
      <c r="J46" s="73">
        <v>2</v>
      </c>
      <c r="K46" s="72" t="str">
        <f t="shared" si="5"/>
        <v/>
      </c>
      <c r="L46" s="38" t="str">
        <f ca="1">VLOOKUP(B46,TA_Rubric!$A$1:$G$93,4+LEFT(Type!$B$1,1),)</f>
        <v>Não</v>
      </c>
    </row>
    <row r="47" spans="1:12" ht="63.95" customHeight="1" x14ac:dyDescent="0.25">
      <c r="A47" s="39">
        <f t="shared" ca="1" si="0"/>
        <v>1</v>
      </c>
      <c r="B47" s="39">
        <f t="shared" ca="1" si="1"/>
        <v>47</v>
      </c>
      <c r="C47" s="49"/>
      <c r="D47" s="16" t="b">
        <f t="shared" ca="1" si="6"/>
        <v>0</v>
      </c>
      <c r="E47" s="42" t="str">
        <f ca="1">_xlfn.IFNA(VLOOKUP(B47,Rubric[],2+VALUE(LEFT(Type!$B$1,1)),),"")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- 12. ISO2</v>
      </c>
      <c r="F47" s="42" t="str">
        <f ca="1">_xlfn.IFNA(VLOOKUP(A47,Table4[[#All],[Id_Serv]:[Dsg_EN Servico]],2+VALUE(LEFT(Type!$B$1,1)),0),"")</f>
        <v>1. Serviços que permitam depositar numerário numa conta de pagamento, bem como todas as operações necessárias para a gestão dessa conta;</v>
      </c>
      <c r="G47" s="43" t="b">
        <f t="shared" ca="1" si="3"/>
        <v>0</v>
      </c>
      <c r="H47" s="73">
        <f t="shared" si="4"/>
        <v>4</v>
      </c>
      <c r="I47" s="73">
        <v>47</v>
      </c>
      <c r="J47" s="73">
        <v>2</v>
      </c>
      <c r="K47" s="72" t="str">
        <f t="shared" si="5"/>
        <v/>
      </c>
      <c r="L47" s="38" t="str">
        <f ca="1">VLOOKUP(B47,TA_Rubric!$A$1:$G$93,4+LEFT(Type!$B$1,1),)</f>
        <v>Não</v>
      </c>
    </row>
    <row r="48" spans="1:12" ht="63.95" customHeight="1" x14ac:dyDescent="0.25">
      <c r="A48" s="39">
        <f t="shared" ca="1" si="0"/>
        <v>1</v>
      </c>
      <c r="B48" s="39">
        <f t="shared" ca="1" si="1"/>
        <v>48</v>
      </c>
      <c r="C48" s="49"/>
      <c r="D48" s="16" t="b">
        <f t="shared" ca="1" si="6"/>
        <v>0</v>
      </c>
      <c r="E48" s="42" t="str">
        <f ca="1">_xlfn.IFNA(VLOOKUP(B48,Rubric[],2+VALUE(LEFT(Type!$B$1,1)),),"")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- 13. ISO2</v>
      </c>
      <c r="F48" s="42" t="str">
        <f ca="1">_xlfn.IFNA(VLOOKUP(A48,Table4[[#All],[Id_Serv]:[Dsg_EN Servico]],2+VALUE(LEFT(Type!$B$1,1)),0),"")</f>
        <v>1. Serviços que permitam depositar numerário numa conta de pagamento, bem como todas as operações necessárias para a gestão dessa conta;</v>
      </c>
      <c r="G48" s="43" t="b">
        <f t="shared" ca="1" si="3"/>
        <v>0</v>
      </c>
      <c r="H48" s="73">
        <f t="shared" si="4"/>
        <v>4</v>
      </c>
      <c r="I48" s="73">
        <v>48</v>
      </c>
      <c r="J48" s="73">
        <v>2</v>
      </c>
      <c r="K48" s="72" t="str">
        <f t="shared" si="5"/>
        <v/>
      </c>
      <c r="L48" s="38" t="str">
        <f ca="1">VLOOKUP(B48,TA_Rubric!$A$1:$G$93,4+LEFT(Type!$B$1,1),)</f>
        <v>Não</v>
      </c>
    </row>
    <row r="49" spans="1:12" ht="63.95" customHeight="1" x14ac:dyDescent="0.25">
      <c r="A49" s="39">
        <f t="shared" ca="1" si="0"/>
        <v>1</v>
      </c>
      <c r="B49" s="39">
        <f t="shared" ca="1" si="1"/>
        <v>49</v>
      </c>
      <c r="C49" s="49"/>
      <c r="D49" s="16" t="b">
        <f t="shared" ca="1" si="6"/>
        <v>0</v>
      </c>
      <c r="E49" s="42" t="str">
        <f ca="1">_xlfn.IFNA(VLOOKUP(B49,Rubric[],2+VALUE(LEFT(Type!$B$1,1)),),"")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- 14. ISO2</v>
      </c>
      <c r="F49" s="42" t="str">
        <f ca="1">_xlfn.IFNA(VLOOKUP(A49,Table4[[#All],[Id_Serv]:[Dsg_EN Servico]],2+VALUE(LEFT(Type!$B$1,1)),0),"")</f>
        <v>1. Serviços que permitam depositar numerário numa conta de pagamento, bem como todas as operações necessárias para a gestão dessa conta;</v>
      </c>
      <c r="G49" s="43" t="b">
        <f t="shared" ca="1" si="3"/>
        <v>0</v>
      </c>
      <c r="H49" s="73">
        <f t="shared" si="4"/>
        <v>4</v>
      </c>
      <c r="I49" s="73">
        <v>49</v>
      </c>
      <c r="J49" s="73">
        <v>2</v>
      </c>
      <c r="K49" s="72" t="str">
        <f t="shared" si="5"/>
        <v/>
      </c>
      <c r="L49" s="38" t="str">
        <f ca="1">VLOOKUP(B49,TA_Rubric!$A$1:$G$93,4+LEFT(Type!$B$1,1),)</f>
        <v>Não</v>
      </c>
    </row>
    <row r="50" spans="1:12" ht="63.95" customHeight="1" x14ac:dyDescent="0.25">
      <c r="A50" s="39">
        <f t="shared" ca="1" si="0"/>
        <v>1</v>
      </c>
      <c r="B50" s="39">
        <f t="shared" ca="1" si="1"/>
        <v>50</v>
      </c>
      <c r="C50" s="49"/>
      <c r="D50" s="16" t="b">
        <f t="shared" ca="1" si="6"/>
        <v>0</v>
      </c>
      <c r="E50" s="42" t="str">
        <f ca="1">_xlfn.IFNA(VLOOKUP(B50,Rubric[],2+VALUE(LEFT(Type!$B$1,1)),),"")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- 15. ISO2</v>
      </c>
      <c r="F50" s="42" t="str">
        <f ca="1">_xlfn.IFNA(VLOOKUP(A50,Table4[[#All],[Id_Serv]:[Dsg_EN Servico]],2+VALUE(LEFT(Type!$B$1,1)),0),"")</f>
        <v>1. Serviços que permitam depositar numerário numa conta de pagamento, bem como todas as operações necessárias para a gestão dessa conta;</v>
      </c>
      <c r="G50" s="43" t="b">
        <f t="shared" ca="1" si="3"/>
        <v>0</v>
      </c>
      <c r="H50" s="73">
        <f t="shared" si="4"/>
        <v>4</v>
      </c>
      <c r="I50" s="73">
        <v>50</v>
      </c>
      <c r="J50" s="73">
        <v>2</v>
      </c>
      <c r="K50" s="72" t="str">
        <f t="shared" si="5"/>
        <v/>
      </c>
      <c r="L50" s="38" t="str">
        <f ca="1">VLOOKUP(B50,TA_Rubric!$A$1:$G$93,4+LEFT(Type!$B$1,1),)</f>
        <v>Não</v>
      </c>
    </row>
    <row r="51" spans="1:12" ht="63.95" customHeight="1" x14ac:dyDescent="0.25">
      <c r="A51" s="39">
        <f t="shared" ca="1" si="0"/>
        <v>1</v>
      </c>
      <c r="B51" s="39">
        <f t="shared" ca="1" si="1"/>
        <v>51</v>
      </c>
      <c r="C51" s="49"/>
      <c r="D51" s="16" t="b">
        <f t="shared" ca="1" si="6"/>
        <v>0</v>
      </c>
      <c r="E51" s="42" t="str">
        <f ca="1">_xlfn.IFNA(VLOOKUP(B51,Rubric[],2+VALUE(LEFT(Type!$B$1,1)),),"")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- 16. ISO2</v>
      </c>
      <c r="F51" s="42" t="str">
        <f ca="1">_xlfn.IFNA(VLOOKUP(A51,Table4[[#All],[Id_Serv]:[Dsg_EN Servico]],2+VALUE(LEFT(Type!$B$1,1)),0),"")</f>
        <v>1. Serviços que permitam depositar numerário numa conta de pagamento, bem como todas as operações necessárias para a gestão dessa conta;</v>
      </c>
      <c r="G51" s="43" t="b">
        <f t="shared" ca="1" si="3"/>
        <v>0</v>
      </c>
      <c r="H51" s="73">
        <f t="shared" si="4"/>
        <v>4</v>
      </c>
      <c r="I51" s="73">
        <v>51</v>
      </c>
      <c r="J51" s="73">
        <v>2</v>
      </c>
      <c r="K51" s="72" t="str">
        <f t="shared" si="5"/>
        <v/>
      </c>
      <c r="L51" s="38" t="str">
        <f ca="1">VLOOKUP(B51,TA_Rubric!$A$1:$G$93,4+LEFT(Type!$B$1,1),)</f>
        <v>Não</v>
      </c>
    </row>
    <row r="52" spans="1:12" ht="63.95" customHeight="1" x14ac:dyDescent="0.25">
      <c r="A52" s="39">
        <f t="shared" ca="1" si="0"/>
        <v>1</v>
      </c>
      <c r="B52" s="39">
        <f t="shared" ca="1" si="1"/>
        <v>52</v>
      </c>
      <c r="C52" s="49"/>
      <c r="D52" s="16" t="b">
        <f t="shared" ca="1" si="6"/>
        <v>0</v>
      </c>
      <c r="E52" s="42" t="str">
        <f ca="1">_xlfn.IFNA(VLOOKUP(B52,Rubric[],2+VALUE(LEFT(Type!$B$1,1)),),"")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- 17. ISO2</v>
      </c>
      <c r="F52" s="42" t="str">
        <f ca="1">_xlfn.IFNA(VLOOKUP(A52,Table4[[#All],[Id_Serv]:[Dsg_EN Servico]],2+VALUE(LEFT(Type!$B$1,1)),0),"")</f>
        <v>1. Serviços que permitam depositar numerário numa conta de pagamento, bem como todas as operações necessárias para a gestão dessa conta;</v>
      </c>
      <c r="G52" s="43" t="b">
        <f t="shared" ca="1" si="3"/>
        <v>0</v>
      </c>
      <c r="H52" s="73">
        <f t="shared" si="4"/>
        <v>4</v>
      </c>
      <c r="I52" s="73">
        <v>52</v>
      </c>
      <c r="J52" s="73">
        <v>2</v>
      </c>
      <c r="K52" s="72" t="str">
        <f t="shared" si="5"/>
        <v/>
      </c>
      <c r="L52" s="38" t="str">
        <f ca="1">VLOOKUP(B52,TA_Rubric!$A$1:$G$93,4+LEFT(Type!$B$1,1),)</f>
        <v>Não</v>
      </c>
    </row>
    <row r="53" spans="1:12" ht="63.95" customHeight="1" x14ac:dyDescent="0.25">
      <c r="A53" s="39">
        <f t="shared" ca="1" si="0"/>
        <v>1</v>
      </c>
      <c r="B53" s="39">
        <f t="shared" ca="1" si="1"/>
        <v>53</v>
      </c>
      <c r="C53" s="49"/>
      <c r="D53" s="16" t="b">
        <f t="shared" ca="1" si="6"/>
        <v>0</v>
      </c>
      <c r="E53" s="42" t="str">
        <f ca="1">_xlfn.IFNA(VLOOKUP(B53,Rubric[],2+VALUE(LEFT(Type!$B$1,1)),),"")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- 18. ISO2</v>
      </c>
      <c r="F53" s="42" t="str">
        <f ca="1">_xlfn.IFNA(VLOOKUP(A53,Table4[[#All],[Id_Serv]:[Dsg_EN Servico]],2+VALUE(LEFT(Type!$B$1,1)),0),"")</f>
        <v>1. Serviços que permitam depositar numerário numa conta de pagamento, bem como todas as operações necessárias para a gestão dessa conta;</v>
      </c>
      <c r="G53" s="43" t="b">
        <f t="shared" ca="1" si="3"/>
        <v>0</v>
      </c>
      <c r="H53" s="73">
        <f t="shared" si="4"/>
        <v>4</v>
      </c>
      <c r="I53" s="73">
        <v>53</v>
      </c>
      <c r="J53" s="73">
        <v>2</v>
      </c>
      <c r="K53" s="72" t="str">
        <f t="shared" si="5"/>
        <v/>
      </c>
      <c r="L53" s="38" t="str">
        <f ca="1">VLOOKUP(B53,TA_Rubric!$A$1:$G$93,4+LEFT(Type!$B$1,1),)</f>
        <v>Não</v>
      </c>
    </row>
    <row r="54" spans="1:12" ht="63.95" customHeight="1" x14ac:dyDescent="0.25">
      <c r="A54" s="39">
        <f t="shared" ca="1" si="0"/>
        <v>1</v>
      </c>
      <c r="B54" s="39">
        <f t="shared" ca="1" si="1"/>
        <v>54</v>
      </c>
      <c r="C54" s="49"/>
      <c r="D54" s="16" t="b">
        <f t="shared" ca="1" si="6"/>
        <v>0</v>
      </c>
      <c r="E54" s="42" t="str">
        <f ca="1">_xlfn.IFNA(VLOOKUP(B54,Rubric[],2+VALUE(LEFT(Type!$B$1,1)),),"")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- 19. ISO2</v>
      </c>
      <c r="F54" s="42" t="str">
        <f ca="1">_xlfn.IFNA(VLOOKUP(A54,Table4[[#All],[Id_Serv]:[Dsg_EN Servico]],2+VALUE(LEFT(Type!$B$1,1)),0),"")</f>
        <v>1. Serviços que permitam depositar numerário numa conta de pagamento, bem como todas as operações necessárias para a gestão dessa conta;</v>
      </c>
      <c r="G54" s="43" t="b">
        <f t="shared" ca="1" si="3"/>
        <v>0</v>
      </c>
      <c r="H54" s="73">
        <f t="shared" si="4"/>
        <v>4</v>
      </c>
      <c r="I54" s="73">
        <v>54</v>
      </c>
      <c r="J54" s="73">
        <v>2</v>
      </c>
      <c r="K54" s="72" t="str">
        <f t="shared" si="5"/>
        <v/>
      </c>
      <c r="L54" s="38" t="str">
        <f ca="1">VLOOKUP(B54,TA_Rubric!$A$1:$G$93,4+LEFT(Type!$B$1,1),)</f>
        <v>Não</v>
      </c>
    </row>
    <row r="55" spans="1:12" ht="63.95" customHeight="1" x14ac:dyDescent="0.25">
      <c r="A55" s="39">
        <f t="shared" ca="1" si="0"/>
        <v>1</v>
      </c>
      <c r="B55" s="39">
        <f t="shared" ca="1" si="1"/>
        <v>55</v>
      </c>
      <c r="C55" s="49"/>
      <c r="D55" s="16" t="b">
        <f t="shared" ca="1" si="6"/>
        <v>0</v>
      </c>
      <c r="E55" s="42" t="str">
        <f ca="1">_xlfn.IFNA(VLOOKUP(B55,Rubric[],2+VALUE(LEFT(Type!$B$1,1)),),"")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- 20. ISO2</v>
      </c>
      <c r="F55" s="42" t="str">
        <f ca="1">_xlfn.IFNA(VLOOKUP(A55,Table4[[#All],[Id_Serv]:[Dsg_EN Servico]],2+VALUE(LEFT(Type!$B$1,1)),0),"")</f>
        <v>1. Serviços que permitam depositar numerário numa conta de pagamento, bem como todas as operações necessárias para a gestão dessa conta;</v>
      </c>
      <c r="G55" s="43" t="b">
        <f t="shared" ca="1" si="3"/>
        <v>0</v>
      </c>
      <c r="H55" s="73">
        <f t="shared" si="4"/>
        <v>4</v>
      </c>
      <c r="I55" s="73">
        <v>55</v>
      </c>
      <c r="J55" s="73">
        <v>2</v>
      </c>
      <c r="K55" s="72" t="str">
        <f t="shared" si="5"/>
        <v/>
      </c>
      <c r="L55" s="38" t="str">
        <f ca="1">VLOOKUP(B55,TA_Rubric!$A$1:$G$93,4+LEFT(Type!$B$1,1),)</f>
        <v>Não</v>
      </c>
    </row>
    <row r="56" spans="1:12" ht="63.95" customHeight="1" x14ac:dyDescent="0.25">
      <c r="A56" s="39">
        <f t="shared" ca="1" si="0"/>
        <v>1</v>
      </c>
      <c r="B56" s="39">
        <f t="shared" ca="1" si="1"/>
        <v>56</v>
      </c>
      <c r="C56" s="49"/>
      <c r="D56" s="16" t="b">
        <f t="shared" ca="1" si="6"/>
        <v>0</v>
      </c>
      <c r="E56" s="42" t="str">
        <f ca="1">_xlfn.IFNA(VLOOKUP(B56,Rubric[],2+VALUE(LEFT(Type!$B$1,1)),),"")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- 21. ISO2</v>
      </c>
      <c r="F56" s="42" t="str">
        <f ca="1">_xlfn.IFNA(VLOOKUP(A56,Table4[[#All],[Id_Serv]:[Dsg_EN Servico]],2+VALUE(LEFT(Type!$B$1,1)),0),"")</f>
        <v>1. Serviços que permitam depositar numerário numa conta de pagamento, bem como todas as operações necessárias para a gestão dessa conta;</v>
      </c>
      <c r="G56" s="43" t="b">
        <f t="shared" ca="1" si="3"/>
        <v>0</v>
      </c>
      <c r="H56" s="73">
        <f t="shared" si="4"/>
        <v>4</v>
      </c>
      <c r="I56" s="73">
        <v>56</v>
      </c>
      <c r="J56" s="73">
        <v>2</v>
      </c>
      <c r="K56" s="72" t="str">
        <f t="shared" si="5"/>
        <v/>
      </c>
      <c r="L56" s="38" t="str">
        <f ca="1">VLOOKUP(B56,TA_Rubric!$A$1:$G$93,4+LEFT(Type!$B$1,1),)</f>
        <v>Não</v>
      </c>
    </row>
    <row r="57" spans="1:12" ht="63.95" customHeight="1" x14ac:dyDescent="0.25">
      <c r="A57" s="39">
        <f t="shared" ca="1" si="0"/>
        <v>1</v>
      </c>
      <c r="B57" s="39">
        <f t="shared" ca="1" si="1"/>
        <v>57</v>
      </c>
      <c r="C57" s="49"/>
      <c r="D57" s="16" t="b">
        <f t="shared" ca="1" si="6"/>
        <v>0</v>
      </c>
      <c r="E57" s="42" t="str">
        <f ca="1">_xlfn.IFNA(VLOOKUP(B57,Rubric[],2+VALUE(LEFT(Type!$B$1,1)),),"")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- 22. ISO2</v>
      </c>
      <c r="F57" s="42" t="str">
        <f ca="1">_xlfn.IFNA(VLOOKUP(A57,Table4[[#All],[Id_Serv]:[Dsg_EN Servico]],2+VALUE(LEFT(Type!$B$1,1)),0),"")</f>
        <v>1. Serviços que permitam depositar numerário numa conta de pagamento, bem como todas as operações necessárias para a gestão dessa conta;</v>
      </c>
      <c r="G57" s="43" t="b">
        <f t="shared" ca="1" si="3"/>
        <v>0</v>
      </c>
      <c r="H57" s="73">
        <f t="shared" si="4"/>
        <v>4</v>
      </c>
      <c r="I57" s="73">
        <v>57</v>
      </c>
      <c r="J57" s="73">
        <v>2</v>
      </c>
      <c r="K57" s="72" t="str">
        <f t="shared" si="5"/>
        <v/>
      </c>
      <c r="L57" s="38" t="str">
        <f ca="1">VLOOKUP(B57,TA_Rubric!$A$1:$G$93,4+LEFT(Type!$B$1,1),)</f>
        <v>Não</v>
      </c>
    </row>
    <row r="58" spans="1:12" ht="63.95" customHeight="1" x14ac:dyDescent="0.25">
      <c r="A58" s="39">
        <f t="shared" ca="1" si="0"/>
        <v>1</v>
      </c>
      <c r="B58" s="39">
        <f t="shared" ca="1" si="1"/>
        <v>58</v>
      </c>
      <c r="C58" s="49"/>
      <c r="D58" s="16" t="b">
        <f t="shared" ca="1" si="6"/>
        <v>0</v>
      </c>
      <c r="E58" s="42" t="str">
        <f ca="1">_xlfn.IFNA(VLOOKUP(B58,Rubric[],2+VALUE(LEFT(Type!$B$1,1)),),"")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- 23. ISO2</v>
      </c>
      <c r="F58" s="42" t="str">
        <f ca="1">_xlfn.IFNA(VLOOKUP(A58,Table4[[#All],[Id_Serv]:[Dsg_EN Servico]],2+VALUE(LEFT(Type!$B$1,1)),0),"")</f>
        <v>1. Serviços que permitam depositar numerário numa conta de pagamento, bem como todas as operações necessárias para a gestão dessa conta;</v>
      </c>
      <c r="G58" s="43" t="b">
        <f t="shared" ca="1" si="3"/>
        <v>0</v>
      </c>
      <c r="H58" s="73">
        <f t="shared" si="4"/>
        <v>4</v>
      </c>
      <c r="I58" s="73">
        <v>58</v>
      </c>
      <c r="J58" s="73">
        <v>2</v>
      </c>
      <c r="K58" s="72" t="str">
        <f t="shared" si="5"/>
        <v/>
      </c>
      <c r="L58" s="38" t="str">
        <f ca="1">VLOOKUP(B58,TA_Rubric!$A$1:$G$93,4+LEFT(Type!$B$1,1),)</f>
        <v>Não</v>
      </c>
    </row>
    <row r="59" spans="1:12" ht="63.95" customHeight="1" x14ac:dyDescent="0.25">
      <c r="A59" s="39">
        <f t="shared" ca="1" si="0"/>
        <v>1</v>
      </c>
      <c r="B59" s="39">
        <f t="shared" ca="1" si="1"/>
        <v>59</v>
      </c>
      <c r="C59" s="49"/>
      <c r="D59" s="16" t="b">
        <f t="shared" ca="1" si="6"/>
        <v>0</v>
      </c>
      <c r="E59" s="42" t="str">
        <f ca="1">_xlfn.IFNA(VLOOKUP(B59,Rubric[],2+VALUE(LEFT(Type!$B$1,1)),),"")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- 24. ISO2</v>
      </c>
      <c r="F59" s="42" t="str">
        <f ca="1">_xlfn.IFNA(VLOOKUP(A59,Table4[[#All],[Id_Serv]:[Dsg_EN Servico]],2+VALUE(LEFT(Type!$B$1,1)),0),"")</f>
        <v>1. Serviços que permitam depositar numerário numa conta de pagamento, bem como todas as operações necessárias para a gestão dessa conta;</v>
      </c>
      <c r="G59" s="43" t="b">
        <f t="shared" ca="1" si="3"/>
        <v>0</v>
      </c>
      <c r="H59" s="73">
        <f t="shared" si="4"/>
        <v>4</v>
      </c>
      <c r="I59" s="73">
        <v>59</v>
      </c>
      <c r="J59" s="73">
        <v>2</v>
      </c>
      <c r="K59" s="72" t="str">
        <f t="shared" si="5"/>
        <v/>
      </c>
      <c r="L59" s="38" t="str">
        <f ca="1">VLOOKUP(B59,TA_Rubric!$A$1:$G$93,4+LEFT(Type!$B$1,1),)</f>
        <v>Não</v>
      </c>
    </row>
    <row r="60" spans="1:12" ht="63.95" customHeight="1" x14ac:dyDescent="0.25">
      <c r="A60" s="39">
        <f t="shared" ca="1" si="0"/>
        <v>1</v>
      </c>
      <c r="B60" s="39">
        <f t="shared" ca="1" si="1"/>
        <v>60</v>
      </c>
      <c r="C60" s="49"/>
      <c r="D60" s="16" t="b">
        <f t="shared" ca="1" si="6"/>
        <v>0</v>
      </c>
      <c r="E60" s="42" t="str">
        <f ca="1">_xlfn.IFNA(VLOOKUP(B60,Rubric[],2+VALUE(LEFT(Type!$B$1,1)),),"")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- 25. ISO2</v>
      </c>
      <c r="F60" s="42" t="str">
        <f ca="1">_xlfn.IFNA(VLOOKUP(A60,Table4[[#All],[Id_Serv]:[Dsg_EN Servico]],2+VALUE(LEFT(Type!$B$1,1)),0),"")</f>
        <v>1. Serviços que permitam depositar numerário numa conta de pagamento, bem como todas as operações necessárias para a gestão dessa conta;</v>
      </c>
      <c r="G60" s="43" t="b">
        <f t="shared" ca="1" si="3"/>
        <v>0</v>
      </c>
      <c r="H60" s="73">
        <f t="shared" si="4"/>
        <v>4</v>
      </c>
      <c r="I60" s="73">
        <v>60</v>
      </c>
      <c r="J60" s="73">
        <v>2</v>
      </c>
      <c r="K60" s="72" t="str">
        <f t="shared" si="5"/>
        <v/>
      </c>
      <c r="L60" s="38" t="str">
        <f ca="1">VLOOKUP(B60,TA_Rubric!$A$1:$G$93,4+LEFT(Type!$B$1,1),)</f>
        <v>Não</v>
      </c>
    </row>
    <row r="61" spans="1:12" ht="63.95" customHeight="1" x14ac:dyDescent="0.25">
      <c r="A61" s="39">
        <f t="shared" ca="1" si="0"/>
        <v>1</v>
      </c>
      <c r="B61" s="39">
        <f t="shared" ca="1" si="1"/>
        <v>61</v>
      </c>
      <c r="C61" s="49"/>
      <c r="D61" s="16" t="b">
        <f t="shared" ca="1" si="6"/>
        <v>0</v>
      </c>
      <c r="E61" s="42" t="str">
        <f ca="1">_xlfn.IFNA(VLOOKUP(B61,Rubric[],2+VALUE(LEFT(Type!$B$1,1)),),"")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- 26. ISO2</v>
      </c>
      <c r="F61" s="42" t="str">
        <f ca="1">_xlfn.IFNA(VLOOKUP(A61,Table4[[#All],[Id_Serv]:[Dsg_EN Servico]],2+VALUE(LEFT(Type!$B$1,1)),0),"")</f>
        <v>1. Serviços que permitam depositar numerário numa conta de pagamento, bem como todas as operações necessárias para a gestão dessa conta;</v>
      </c>
      <c r="G61" s="43" t="b">
        <f t="shared" ca="1" si="3"/>
        <v>0</v>
      </c>
      <c r="H61" s="73">
        <f t="shared" si="4"/>
        <v>4</v>
      </c>
      <c r="I61" s="73">
        <v>61</v>
      </c>
      <c r="J61" s="73">
        <v>2</v>
      </c>
      <c r="K61" s="72" t="str">
        <f t="shared" si="5"/>
        <v/>
      </c>
      <c r="L61" s="38" t="str">
        <f ca="1">VLOOKUP(B61,TA_Rubric!$A$1:$G$93,4+LEFT(Type!$B$1,1),)</f>
        <v>Não</v>
      </c>
    </row>
    <row r="62" spans="1:12" ht="63.95" customHeight="1" x14ac:dyDescent="0.25">
      <c r="A62" s="39">
        <f t="shared" ca="1" si="0"/>
        <v>1</v>
      </c>
      <c r="B62" s="39">
        <f t="shared" ca="1" si="1"/>
        <v>62</v>
      </c>
      <c r="C62" s="49"/>
      <c r="D62" s="16" t="b">
        <f t="shared" ca="1" si="6"/>
        <v>0</v>
      </c>
      <c r="E62" s="42" t="str">
        <f ca="1">_xlfn.IFNA(VLOOKUP(B62,Rubric[],2+VALUE(LEFT(Type!$B$1,1)),),"")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- 27. ISO2</v>
      </c>
      <c r="F62" s="42" t="str">
        <f ca="1">_xlfn.IFNA(VLOOKUP(A62,Table4[[#All],[Id_Serv]:[Dsg_EN Servico]],2+VALUE(LEFT(Type!$B$1,1)),0),"")</f>
        <v>1. Serviços que permitam depositar numerário numa conta de pagamento, bem como todas as operações necessárias para a gestão dessa conta;</v>
      </c>
      <c r="G62" s="43" t="b">
        <f t="shared" ca="1" si="3"/>
        <v>0</v>
      </c>
      <c r="H62" s="73">
        <f t="shared" si="4"/>
        <v>4</v>
      </c>
      <c r="I62" s="73">
        <v>62</v>
      </c>
      <c r="J62" s="73">
        <v>2</v>
      </c>
      <c r="K62" s="72" t="str">
        <f t="shared" si="5"/>
        <v/>
      </c>
      <c r="L62" s="38" t="str">
        <f ca="1">VLOOKUP(B62,TA_Rubric!$A$1:$G$93,4+LEFT(Type!$B$1,1),)</f>
        <v>Não</v>
      </c>
    </row>
    <row r="63" spans="1:12" ht="63.95" customHeight="1" x14ac:dyDescent="0.25">
      <c r="A63" s="39">
        <f t="shared" ca="1" si="0"/>
        <v>1</v>
      </c>
      <c r="B63" s="39">
        <f t="shared" ca="1" si="1"/>
        <v>63</v>
      </c>
      <c r="C63" s="49"/>
      <c r="D63" s="16" t="b">
        <f t="shared" ca="1" si="6"/>
        <v>0</v>
      </c>
      <c r="E63" s="42" t="str">
        <f ca="1">_xlfn.IFNA(VLOOKUP(B63,Rubric[],2+VALUE(LEFT(Type!$B$1,1)),),"")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- 28. ISO2</v>
      </c>
      <c r="F63" s="42" t="str">
        <f ca="1">_xlfn.IFNA(VLOOKUP(A63,Table4[[#All],[Id_Serv]:[Dsg_EN Servico]],2+VALUE(LEFT(Type!$B$1,1)),0),"")</f>
        <v>1. Serviços que permitam depositar numerário numa conta de pagamento, bem como todas as operações necessárias para a gestão dessa conta;</v>
      </c>
      <c r="G63" s="43" t="b">
        <f t="shared" ca="1" si="3"/>
        <v>0</v>
      </c>
      <c r="H63" s="73">
        <f t="shared" si="4"/>
        <v>4</v>
      </c>
      <c r="I63" s="73">
        <v>63</v>
      </c>
      <c r="J63" s="73">
        <v>2</v>
      </c>
      <c r="K63" s="72" t="str">
        <f t="shared" si="5"/>
        <v/>
      </c>
      <c r="L63" s="38" t="str">
        <f ca="1">VLOOKUP(B63,TA_Rubric!$A$1:$G$93,4+LEFT(Type!$B$1,1),)</f>
        <v>Não</v>
      </c>
    </row>
    <row r="64" spans="1:12" ht="63.95" customHeight="1" x14ac:dyDescent="0.25">
      <c r="A64" s="39">
        <f t="shared" ca="1" si="0"/>
        <v>1</v>
      </c>
      <c r="B64" s="39">
        <f t="shared" ca="1" si="1"/>
        <v>64</v>
      </c>
      <c r="C64" s="49"/>
      <c r="D64" s="16" t="b">
        <f t="shared" ca="1" si="6"/>
        <v>0</v>
      </c>
      <c r="E64" s="42" t="str">
        <f ca="1">_xlfn.IFNA(VLOOKUP(B64,Rubric[],2+VALUE(LEFT(Type!$B$1,1)),),"")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- 29. ISO2</v>
      </c>
      <c r="F64" s="42" t="str">
        <f ca="1">_xlfn.IFNA(VLOOKUP(A64,Table4[[#All],[Id_Serv]:[Dsg_EN Servico]],2+VALUE(LEFT(Type!$B$1,1)),0),"")</f>
        <v>1. Serviços que permitam depositar numerário numa conta de pagamento, bem como todas as operações necessárias para a gestão dessa conta;</v>
      </c>
      <c r="G64" s="43" t="b">
        <f t="shared" ca="1" si="3"/>
        <v>0</v>
      </c>
      <c r="H64" s="73">
        <f t="shared" si="4"/>
        <v>4</v>
      </c>
      <c r="I64" s="73">
        <v>64</v>
      </c>
      <c r="J64" s="73">
        <v>2</v>
      </c>
      <c r="K64" s="72" t="str">
        <f t="shared" si="5"/>
        <v/>
      </c>
      <c r="L64" s="38" t="str">
        <f ca="1">VLOOKUP(B64,TA_Rubric!$A$1:$G$93,4+LEFT(Type!$B$1,1),)</f>
        <v>Não</v>
      </c>
    </row>
    <row r="65" spans="1:12" ht="63.95" customHeight="1" x14ac:dyDescent="0.25">
      <c r="A65" s="39">
        <f t="shared" ca="1" si="0"/>
        <v>1</v>
      </c>
      <c r="B65" s="39">
        <f t="shared" ca="1" si="1"/>
        <v>65</v>
      </c>
      <c r="C65" s="49"/>
      <c r="D65" s="16" t="b">
        <f t="shared" ca="1" si="6"/>
        <v>0</v>
      </c>
      <c r="E65" s="42" t="str">
        <f ca="1">_xlfn.IFNA(VLOOKUP(B65,Rubric[],2+VALUE(LEFT(Type!$B$1,1)),),"")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- 30. ISO2</v>
      </c>
      <c r="F65" s="42" t="str">
        <f ca="1">_xlfn.IFNA(VLOOKUP(A65,Table4[[#All],[Id_Serv]:[Dsg_EN Servico]],2+VALUE(LEFT(Type!$B$1,1)),0),"")</f>
        <v>1. Serviços que permitam depositar numerário numa conta de pagamento, bem como todas as operações necessárias para a gestão dessa conta;</v>
      </c>
      <c r="G65" s="43" t="b">
        <f t="shared" ca="1" si="3"/>
        <v>0</v>
      </c>
      <c r="H65" s="73">
        <f t="shared" si="4"/>
        <v>4</v>
      </c>
      <c r="I65" s="73">
        <v>65</v>
      </c>
      <c r="J65" s="73">
        <v>2</v>
      </c>
      <c r="K65" s="72" t="str">
        <f t="shared" si="5"/>
        <v/>
      </c>
      <c r="L65" s="38" t="str">
        <f ca="1">VLOOKUP(B65,TA_Rubric!$A$1:$G$93,4+LEFT(Type!$B$1,1),)</f>
        <v>Não</v>
      </c>
    </row>
    <row r="66" spans="1:12" ht="63.95" customHeight="1" x14ac:dyDescent="0.25">
      <c r="A66" s="39">
        <f t="shared" ref="A66:A129" ca="1" si="7">INDIRECT("Type!"&amp;ADDRESS(H66,J66))</f>
        <v>1</v>
      </c>
      <c r="B66" s="39">
        <f t="shared" ref="B66:B129" ca="1" si="8">IF(A66="","",I66)</f>
        <v>66</v>
      </c>
      <c r="C66" s="49"/>
      <c r="D66" s="16" t="b">
        <f t="shared" ca="1" si="6"/>
        <v>0</v>
      </c>
      <c r="E66" s="42" t="str">
        <f ca="1">_xlfn.IFNA(VLOOKUP(B66,Rubric[],2+VALUE(LEFT(Type!$B$1,1)),),"")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- 31. ISO2</v>
      </c>
      <c r="F66" s="42" t="str">
        <f ca="1">_xlfn.IFNA(VLOOKUP(A66,Table4[[#All],[Id_Serv]:[Dsg_EN Servico]],2+VALUE(LEFT(Type!$B$1,1)),0),"")</f>
        <v>1. Serviços que permitam depositar numerário numa conta de pagamento, bem como todas as operações necessárias para a gestão dessa conta;</v>
      </c>
      <c r="G66" s="43" t="b">
        <f t="shared" ref="G66:G129" ca="1" si="9">IF(A66="",FALSE,INDIRECT("Type!"&amp;ADDRESS(H66,J66+2)))</f>
        <v>0</v>
      </c>
      <c r="H66" s="73">
        <f t="shared" si="4"/>
        <v>4</v>
      </c>
      <c r="I66" s="73">
        <v>66</v>
      </c>
      <c r="J66" s="73">
        <v>2</v>
      </c>
      <c r="K66" s="72" t="str">
        <f t="shared" si="5"/>
        <v/>
      </c>
      <c r="L66" s="38" t="str">
        <f ca="1">VLOOKUP(B66,TA_Rubric!$A$1:$G$93,4+LEFT(Type!$B$1,1),)</f>
        <v>Não</v>
      </c>
    </row>
    <row r="67" spans="1:12" ht="63.95" customHeight="1" x14ac:dyDescent="0.25">
      <c r="A67" s="39">
        <f t="shared" ca="1" si="7"/>
        <v>1</v>
      </c>
      <c r="B67" s="39">
        <f t="shared" ca="1" si="8"/>
        <v>67</v>
      </c>
      <c r="C67" s="49"/>
      <c r="D67" s="16" t="b">
        <f t="shared" ca="1" si="6"/>
        <v>0</v>
      </c>
      <c r="E67" s="42" t="str">
        <f ca="1">_xlfn.IFNA(VLOOKUP(B67,Rubric[],2+VALUE(LEFT(Type!$B$1,1)),),"")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- 32. ISO2</v>
      </c>
      <c r="F67" s="42" t="str">
        <f ca="1">_xlfn.IFNA(VLOOKUP(A67,Table4[[#All],[Id_Serv]:[Dsg_EN Servico]],2+VALUE(LEFT(Type!$B$1,1)),0),"")</f>
        <v>1. Serviços que permitam depositar numerário numa conta de pagamento, bem como todas as operações necessárias para a gestão dessa conta;</v>
      </c>
      <c r="G67" s="43" t="b">
        <f t="shared" ca="1" si="9"/>
        <v>0</v>
      </c>
      <c r="H67" s="73">
        <f t="shared" ref="H67:H130" si="10">IF(I66&gt;I67,H66+1,H66)</f>
        <v>4</v>
      </c>
      <c r="I67" s="73">
        <v>67</v>
      </c>
      <c r="J67" s="73">
        <v>2</v>
      </c>
      <c r="K67" s="72" t="str">
        <f t="shared" ref="K67:K130" si="11">IF(C67&lt;&gt;"",1,"")</f>
        <v/>
      </c>
      <c r="L67" s="38" t="str">
        <f ca="1">VLOOKUP(B67,TA_Rubric!$A$1:$G$93,4+LEFT(Type!$B$1,1),)</f>
        <v>Não</v>
      </c>
    </row>
    <row r="68" spans="1:12" ht="63.95" customHeight="1" x14ac:dyDescent="0.25">
      <c r="A68" s="39">
        <f t="shared" ca="1" si="7"/>
        <v>1</v>
      </c>
      <c r="B68" s="39">
        <f t="shared" ca="1" si="8"/>
        <v>68</v>
      </c>
      <c r="C68" s="49"/>
      <c r="D68" s="16" t="b">
        <f t="shared" ca="1" si="6"/>
        <v>0</v>
      </c>
      <c r="E68" s="42" t="str">
        <f ca="1">_xlfn.IFNA(VLOOKUP(B68,Rubric[],2+VALUE(LEFT(Type!$B$1,1)),),"")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- 33. ISO2</v>
      </c>
      <c r="F68" s="42" t="str">
        <f ca="1">_xlfn.IFNA(VLOOKUP(A68,Table4[[#All],[Id_Serv]:[Dsg_EN Servico]],2+VALUE(LEFT(Type!$B$1,1)),0),"")</f>
        <v>1. Serviços que permitam depositar numerário numa conta de pagamento, bem como todas as operações necessárias para a gestão dessa conta;</v>
      </c>
      <c r="G68" s="43" t="b">
        <f t="shared" ca="1" si="9"/>
        <v>0</v>
      </c>
      <c r="H68" s="73">
        <f t="shared" si="10"/>
        <v>4</v>
      </c>
      <c r="I68" s="73">
        <v>68</v>
      </c>
      <c r="J68" s="73">
        <v>2</v>
      </c>
      <c r="K68" s="72" t="str">
        <f t="shared" si="11"/>
        <v/>
      </c>
      <c r="L68" s="38" t="str">
        <f ca="1">VLOOKUP(B68,TA_Rubric!$A$1:$G$93,4+LEFT(Type!$B$1,1),)</f>
        <v>Não</v>
      </c>
    </row>
    <row r="69" spans="1:12" ht="63.95" customHeight="1" x14ac:dyDescent="0.25">
      <c r="A69" s="39">
        <f t="shared" ca="1" si="7"/>
        <v>1</v>
      </c>
      <c r="B69" s="39">
        <f t="shared" ca="1" si="8"/>
        <v>69</v>
      </c>
      <c r="C69" s="49"/>
      <c r="D69" s="16" t="b">
        <f t="shared" ca="1" si="6"/>
        <v>0</v>
      </c>
      <c r="E69" s="42" t="str">
        <f ca="1">_xlfn.IFNA(VLOOKUP(B69,Rubric[],2+VALUE(LEFT(Type!$B$1,1)),),"")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- 34. ISO2</v>
      </c>
      <c r="F69" s="42" t="str">
        <f ca="1">_xlfn.IFNA(VLOOKUP(A69,Table4[[#All],[Id_Serv]:[Dsg_EN Servico]],2+VALUE(LEFT(Type!$B$1,1)),0),"")</f>
        <v>1. Serviços que permitam depositar numerário numa conta de pagamento, bem como todas as operações necessárias para a gestão dessa conta;</v>
      </c>
      <c r="G69" s="43" t="b">
        <f t="shared" ca="1" si="9"/>
        <v>0</v>
      </c>
      <c r="H69" s="73">
        <f t="shared" si="10"/>
        <v>4</v>
      </c>
      <c r="I69" s="73">
        <v>69</v>
      </c>
      <c r="J69" s="73">
        <v>2</v>
      </c>
      <c r="K69" s="72" t="str">
        <f t="shared" si="11"/>
        <v/>
      </c>
      <c r="L69" s="38" t="str">
        <f ca="1">VLOOKUP(B69,TA_Rubric!$A$1:$G$93,4+LEFT(Type!$B$1,1),)</f>
        <v>Não</v>
      </c>
    </row>
    <row r="70" spans="1:12" ht="63.95" customHeight="1" x14ac:dyDescent="0.25">
      <c r="A70" s="39">
        <f t="shared" ca="1" si="7"/>
        <v>1</v>
      </c>
      <c r="B70" s="39">
        <f t="shared" ca="1" si="8"/>
        <v>70</v>
      </c>
      <c r="C70" s="49"/>
      <c r="D70" s="16" t="b">
        <f t="shared" ca="1" si="6"/>
        <v>0</v>
      </c>
      <c r="E70" s="42" t="str">
        <f ca="1">_xlfn.IFNA(VLOOKUP(B70,Rubric[],2+VALUE(LEFT(Type!$B$1,1)),),"")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- 35. ISO2</v>
      </c>
      <c r="F70" s="42" t="str">
        <f ca="1">_xlfn.IFNA(VLOOKUP(A70,Table4[[#All],[Id_Serv]:[Dsg_EN Servico]],2+VALUE(LEFT(Type!$B$1,1)),0),"")</f>
        <v>1. Serviços que permitam depositar numerário numa conta de pagamento, bem como todas as operações necessárias para a gestão dessa conta;</v>
      </c>
      <c r="G70" s="43" t="b">
        <f t="shared" ca="1" si="9"/>
        <v>0</v>
      </c>
      <c r="H70" s="73">
        <f t="shared" si="10"/>
        <v>4</v>
      </c>
      <c r="I70" s="73">
        <v>70</v>
      </c>
      <c r="J70" s="73">
        <v>2</v>
      </c>
      <c r="K70" s="72" t="str">
        <f t="shared" si="11"/>
        <v/>
      </c>
      <c r="L70" s="38" t="str">
        <f ca="1">VLOOKUP(B70,TA_Rubric!$A$1:$G$93,4+LEFT(Type!$B$1,1),)</f>
        <v>Não</v>
      </c>
    </row>
    <row r="71" spans="1:12" ht="63.95" customHeight="1" x14ac:dyDescent="0.25">
      <c r="A71" s="39">
        <f t="shared" ca="1" si="7"/>
        <v>1</v>
      </c>
      <c r="B71" s="39">
        <f t="shared" ca="1" si="8"/>
        <v>71</v>
      </c>
      <c r="C71" s="49"/>
      <c r="D71" s="16" t="b">
        <f t="shared" ca="1" si="6"/>
        <v>0</v>
      </c>
      <c r="E71" s="42" t="str">
        <f ca="1">_xlfn.IFNA(VLOOKUP(B71,Rubric[],2+VALUE(LEFT(Type!$B$1,1)),),"")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- 36. ISO2</v>
      </c>
      <c r="F71" s="42" t="str">
        <f ca="1">_xlfn.IFNA(VLOOKUP(A71,Table4[[#All],[Id_Serv]:[Dsg_EN Servico]],2+VALUE(LEFT(Type!$B$1,1)),0),"")</f>
        <v>1. Serviços que permitam depositar numerário numa conta de pagamento, bem como todas as operações necessárias para a gestão dessa conta;</v>
      </c>
      <c r="G71" s="43" t="b">
        <f t="shared" ca="1" si="9"/>
        <v>0</v>
      </c>
      <c r="H71" s="73">
        <f t="shared" si="10"/>
        <v>4</v>
      </c>
      <c r="I71" s="73">
        <v>71</v>
      </c>
      <c r="J71" s="73">
        <v>2</v>
      </c>
      <c r="K71" s="72" t="str">
        <f t="shared" si="11"/>
        <v/>
      </c>
      <c r="L71" s="38" t="str">
        <f ca="1">VLOOKUP(B71,TA_Rubric!$A$1:$G$93,4+LEFT(Type!$B$1,1),)</f>
        <v>Não</v>
      </c>
    </row>
    <row r="72" spans="1:12" ht="63.95" customHeight="1" x14ac:dyDescent="0.25">
      <c r="A72" s="39">
        <f t="shared" ca="1" si="7"/>
        <v>1</v>
      </c>
      <c r="B72" s="39">
        <f t="shared" ca="1" si="8"/>
        <v>72</v>
      </c>
      <c r="C72" s="49"/>
      <c r="D72" s="16" t="b">
        <f t="shared" ca="1" si="6"/>
        <v>0</v>
      </c>
      <c r="E72" s="42" t="str">
        <f ca="1">_xlfn.IFNA(VLOOKUP(B72,Rubric[],2+VALUE(LEFT(Type!$B$1,1)),),"")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- 37. ISO2</v>
      </c>
      <c r="F72" s="42" t="str">
        <f ca="1">_xlfn.IFNA(VLOOKUP(A72,Table4[[#All],[Id_Serv]:[Dsg_EN Servico]],2+VALUE(LEFT(Type!$B$1,1)),0),"")</f>
        <v>1. Serviços que permitam depositar numerário numa conta de pagamento, bem como todas as operações necessárias para a gestão dessa conta;</v>
      </c>
      <c r="G72" s="43" t="b">
        <f t="shared" ca="1" si="9"/>
        <v>0</v>
      </c>
      <c r="H72" s="73">
        <f t="shared" si="10"/>
        <v>4</v>
      </c>
      <c r="I72" s="73">
        <v>72</v>
      </c>
      <c r="J72" s="73">
        <v>2</v>
      </c>
      <c r="K72" s="72" t="str">
        <f t="shared" si="11"/>
        <v/>
      </c>
      <c r="L72" s="38" t="str">
        <f ca="1">VLOOKUP(B72,TA_Rubric!$A$1:$G$93,4+LEFT(Type!$B$1,1),)</f>
        <v>Não</v>
      </c>
    </row>
    <row r="73" spans="1:12" ht="63.95" customHeight="1" x14ac:dyDescent="0.25">
      <c r="A73" s="39">
        <f t="shared" ca="1" si="7"/>
        <v>1</v>
      </c>
      <c r="B73" s="39">
        <f t="shared" ca="1" si="8"/>
        <v>73</v>
      </c>
      <c r="C73" s="49"/>
      <c r="D73" s="16" t="b">
        <f t="shared" ca="1" si="6"/>
        <v>0</v>
      </c>
      <c r="E73" s="42" t="str">
        <f ca="1">_xlfn.IFNA(VLOOKUP(B73,Rubric[],2+VALUE(LEFT(Type!$B$1,1)),),"")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- 38. ISO2</v>
      </c>
      <c r="F73" s="42" t="str">
        <f ca="1">_xlfn.IFNA(VLOOKUP(A73,Table4[[#All],[Id_Serv]:[Dsg_EN Servico]],2+VALUE(LEFT(Type!$B$1,1)),0),"")</f>
        <v>1. Serviços que permitam depositar numerário numa conta de pagamento, bem como todas as operações necessárias para a gestão dessa conta;</v>
      </c>
      <c r="G73" s="43" t="b">
        <f t="shared" ca="1" si="9"/>
        <v>0</v>
      </c>
      <c r="H73" s="73">
        <f t="shared" si="10"/>
        <v>4</v>
      </c>
      <c r="I73" s="73">
        <v>73</v>
      </c>
      <c r="J73" s="73">
        <v>2</v>
      </c>
      <c r="K73" s="72" t="str">
        <f t="shared" si="11"/>
        <v/>
      </c>
      <c r="L73" s="38" t="str">
        <f ca="1">VLOOKUP(B73,TA_Rubric!$A$1:$G$93,4+LEFT(Type!$B$1,1),)</f>
        <v>Não</v>
      </c>
    </row>
    <row r="74" spans="1:12" ht="63.95" customHeight="1" x14ac:dyDescent="0.25">
      <c r="A74" s="39">
        <f t="shared" ca="1" si="7"/>
        <v>1</v>
      </c>
      <c r="B74" s="39">
        <f t="shared" ca="1" si="8"/>
        <v>74</v>
      </c>
      <c r="C74" s="49"/>
      <c r="D74" s="16" t="b">
        <f t="shared" ca="1" si="6"/>
        <v>0</v>
      </c>
      <c r="E74" s="42" t="str">
        <f ca="1">_xlfn.IFNA(VLOOKUP(B74,Rubric[],2+VALUE(LEFT(Type!$B$1,1)),),"")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- 39. ISO2</v>
      </c>
      <c r="F74" s="42" t="str">
        <f ca="1">_xlfn.IFNA(VLOOKUP(A74,Table4[[#All],[Id_Serv]:[Dsg_EN Servico]],2+VALUE(LEFT(Type!$B$1,1)),0),"")</f>
        <v>1. Serviços que permitam depositar numerário numa conta de pagamento, bem como todas as operações necessárias para a gestão dessa conta;</v>
      </c>
      <c r="G74" s="43" t="b">
        <f t="shared" ca="1" si="9"/>
        <v>0</v>
      </c>
      <c r="H74" s="73">
        <f t="shared" si="10"/>
        <v>4</v>
      </c>
      <c r="I74" s="73">
        <v>74</v>
      </c>
      <c r="J74" s="73">
        <v>2</v>
      </c>
      <c r="K74" s="72" t="str">
        <f t="shared" si="11"/>
        <v/>
      </c>
      <c r="L74" s="38" t="str">
        <f ca="1">VLOOKUP(B74,TA_Rubric!$A$1:$G$93,4+LEFT(Type!$B$1,1),)</f>
        <v>Não</v>
      </c>
    </row>
    <row r="75" spans="1:12" ht="63.95" customHeight="1" x14ac:dyDescent="0.25">
      <c r="A75" s="39">
        <f t="shared" ca="1" si="7"/>
        <v>1</v>
      </c>
      <c r="B75" s="39">
        <f t="shared" ca="1" si="8"/>
        <v>75</v>
      </c>
      <c r="C75" s="49"/>
      <c r="D75" s="16" t="b">
        <f t="shared" ca="1" si="6"/>
        <v>0</v>
      </c>
      <c r="E75" s="42" t="str">
        <f ca="1">_xlfn.IFNA(VLOOKUP(B75,Rubric[],2+VALUE(LEFT(Type!$B$1,1)),),"")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- 40. ISO2</v>
      </c>
      <c r="F75" s="42" t="str">
        <f ca="1">_xlfn.IFNA(VLOOKUP(A75,Table4[[#All],[Id_Serv]:[Dsg_EN Servico]],2+VALUE(LEFT(Type!$B$1,1)),0),"")</f>
        <v>1. Serviços que permitam depositar numerário numa conta de pagamento, bem como todas as operações necessárias para a gestão dessa conta;</v>
      </c>
      <c r="G75" s="43" t="b">
        <f t="shared" ca="1" si="9"/>
        <v>0</v>
      </c>
      <c r="H75" s="73">
        <f t="shared" si="10"/>
        <v>4</v>
      </c>
      <c r="I75" s="73">
        <v>75</v>
      </c>
      <c r="J75" s="73">
        <v>2</v>
      </c>
      <c r="K75" s="72" t="str">
        <f t="shared" si="11"/>
        <v/>
      </c>
      <c r="L75" s="38" t="str">
        <f ca="1">VLOOKUP(B75,TA_Rubric!$A$1:$G$93,4+LEFT(Type!$B$1,1),)</f>
        <v>Não</v>
      </c>
    </row>
    <row r="76" spans="1:12" ht="63.95" customHeight="1" x14ac:dyDescent="0.25">
      <c r="A76" s="39">
        <f t="shared" ca="1" si="7"/>
        <v>1</v>
      </c>
      <c r="B76" s="39">
        <f t="shared" ca="1" si="8"/>
        <v>76</v>
      </c>
      <c r="C76" s="49"/>
      <c r="D76" s="16" t="b">
        <f t="shared" ca="1" si="6"/>
        <v>0</v>
      </c>
      <c r="E76" s="42" t="str">
        <f ca="1">_xlfn.IFNA(VLOOKUP(B76,Rubric[],2+VALUE(LEFT(Type!$B$1,1)),),"")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- 41. ISO2</v>
      </c>
      <c r="F76" s="42" t="str">
        <f ca="1">_xlfn.IFNA(VLOOKUP(A76,Table4[[#All],[Id_Serv]:[Dsg_EN Servico]],2+VALUE(LEFT(Type!$B$1,1)),0),"")</f>
        <v>1. Serviços que permitam depositar numerário numa conta de pagamento, bem como todas as operações necessárias para a gestão dessa conta;</v>
      </c>
      <c r="G76" s="43" t="b">
        <f t="shared" ca="1" si="9"/>
        <v>0</v>
      </c>
      <c r="H76" s="73">
        <f t="shared" si="10"/>
        <v>4</v>
      </c>
      <c r="I76" s="73">
        <v>76</v>
      </c>
      <c r="J76" s="73">
        <v>2</v>
      </c>
      <c r="K76" s="72" t="str">
        <f t="shared" si="11"/>
        <v/>
      </c>
      <c r="L76" s="38" t="str">
        <f ca="1">VLOOKUP(B76,TA_Rubric!$A$1:$G$93,4+LEFT(Type!$B$1,1),)</f>
        <v>Não</v>
      </c>
    </row>
    <row r="77" spans="1:12" ht="63.95" customHeight="1" x14ac:dyDescent="0.25">
      <c r="A77" s="39">
        <f t="shared" ca="1" si="7"/>
        <v>1</v>
      </c>
      <c r="B77" s="39">
        <f t="shared" ca="1" si="8"/>
        <v>77</v>
      </c>
      <c r="C77" s="49"/>
      <c r="D77" s="16" t="b">
        <f t="shared" ca="1" si="6"/>
        <v>0</v>
      </c>
      <c r="E77" s="42" t="str">
        <f ca="1">_xlfn.IFNA(VLOOKUP(B77,Rubric[],2+VALUE(LEFT(Type!$B$1,1)),),"")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- 42. ISO2</v>
      </c>
      <c r="F77" s="42" t="str">
        <f ca="1">_xlfn.IFNA(VLOOKUP(A77,Table4[[#All],[Id_Serv]:[Dsg_EN Servico]],2+VALUE(LEFT(Type!$B$1,1)),0),"")</f>
        <v>1. Serviços que permitam depositar numerário numa conta de pagamento, bem como todas as operações necessárias para a gestão dessa conta;</v>
      </c>
      <c r="G77" s="43" t="b">
        <f t="shared" ca="1" si="9"/>
        <v>0</v>
      </c>
      <c r="H77" s="73">
        <f t="shared" si="10"/>
        <v>4</v>
      </c>
      <c r="I77" s="73">
        <v>77</v>
      </c>
      <c r="J77" s="73">
        <v>2</v>
      </c>
      <c r="K77" s="72" t="str">
        <f t="shared" si="11"/>
        <v/>
      </c>
      <c r="L77" s="38" t="str">
        <f ca="1">VLOOKUP(B77,TA_Rubric!$A$1:$G$93,4+LEFT(Type!$B$1,1),)</f>
        <v>Não</v>
      </c>
    </row>
    <row r="78" spans="1:12" ht="63.95" customHeight="1" x14ac:dyDescent="0.25">
      <c r="A78" s="39">
        <f t="shared" ca="1" si="7"/>
        <v>1</v>
      </c>
      <c r="B78" s="39">
        <f t="shared" ca="1" si="8"/>
        <v>78</v>
      </c>
      <c r="C78" s="49"/>
      <c r="D78" s="16" t="b">
        <f t="shared" ca="1" si="6"/>
        <v>0</v>
      </c>
      <c r="E78" s="42" t="str">
        <f ca="1">_xlfn.IFNA(VLOOKUP(B78,Rubric[],2+VALUE(LEFT(Type!$B$1,1)),),"")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- 43. ISO2</v>
      </c>
      <c r="F78" s="42" t="str">
        <f ca="1">_xlfn.IFNA(VLOOKUP(A78,Table4[[#All],[Id_Serv]:[Dsg_EN Servico]],2+VALUE(LEFT(Type!$B$1,1)),0),"")</f>
        <v>1. Serviços que permitam depositar numerário numa conta de pagamento, bem como todas as operações necessárias para a gestão dessa conta;</v>
      </c>
      <c r="G78" s="43" t="b">
        <f t="shared" ca="1" si="9"/>
        <v>0</v>
      </c>
      <c r="H78" s="73">
        <f t="shared" si="10"/>
        <v>4</v>
      </c>
      <c r="I78" s="73">
        <v>78</v>
      </c>
      <c r="J78" s="73">
        <v>2</v>
      </c>
      <c r="K78" s="72" t="str">
        <f t="shared" si="11"/>
        <v/>
      </c>
      <c r="L78" s="38" t="str">
        <f ca="1">VLOOKUP(B78,TA_Rubric!$A$1:$G$93,4+LEFT(Type!$B$1,1),)</f>
        <v>Não</v>
      </c>
    </row>
    <row r="79" spans="1:12" ht="63.95" customHeight="1" x14ac:dyDescent="0.25">
      <c r="A79" s="39">
        <f t="shared" ca="1" si="7"/>
        <v>1</v>
      </c>
      <c r="B79" s="39">
        <f t="shared" ca="1" si="8"/>
        <v>79</v>
      </c>
      <c r="C79" s="49"/>
      <c r="D79" s="16" t="b">
        <f t="shared" ca="1" si="6"/>
        <v>0</v>
      </c>
      <c r="E79" s="42" t="str">
        <f ca="1">_xlfn.IFNA(VLOOKUP(B79,Rubric[],2+VALUE(LEFT(Type!$B$1,1)),),"")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- 44. ISO2</v>
      </c>
      <c r="F79" s="42" t="str">
        <f ca="1">_xlfn.IFNA(VLOOKUP(A79,Table4[[#All],[Id_Serv]:[Dsg_EN Servico]],2+VALUE(LEFT(Type!$B$1,1)),0),"")</f>
        <v>1. Serviços que permitam depositar numerário numa conta de pagamento, bem como todas as operações necessárias para a gestão dessa conta;</v>
      </c>
      <c r="G79" s="43" t="b">
        <f t="shared" ca="1" si="9"/>
        <v>0</v>
      </c>
      <c r="H79" s="73">
        <f t="shared" si="10"/>
        <v>4</v>
      </c>
      <c r="I79" s="73">
        <v>79</v>
      </c>
      <c r="J79" s="73">
        <v>2</v>
      </c>
      <c r="K79" s="72" t="str">
        <f t="shared" si="11"/>
        <v/>
      </c>
      <c r="L79" s="38" t="str">
        <f ca="1">VLOOKUP(B79,TA_Rubric!$A$1:$G$93,4+LEFT(Type!$B$1,1),)</f>
        <v>Não</v>
      </c>
    </row>
    <row r="80" spans="1:12" ht="63.95" customHeight="1" x14ac:dyDescent="0.25">
      <c r="A80" s="39">
        <f t="shared" ca="1" si="7"/>
        <v>1</v>
      </c>
      <c r="B80" s="39">
        <f t="shared" ca="1" si="8"/>
        <v>80</v>
      </c>
      <c r="C80" s="49"/>
      <c r="D80" s="16" t="b">
        <f t="shared" ca="1" si="6"/>
        <v>0</v>
      </c>
      <c r="E80" s="42" t="str">
        <f ca="1">_xlfn.IFNA(VLOOKUP(B80,Rubric[],2+VALUE(LEFT(Type!$B$1,1)),),"")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- 45. ISO2</v>
      </c>
      <c r="F80" s="42" t="str">
        <f ca="1">_xlfn.IFNA(VLOOKUP(A80,Table4[[#All],[Id_Serv]:[Dsg_EN Servico]],2+VALUE(LEFT(Type!$B$1,1)),0),"")</f>
        <v>1. Serviços que permitam depositar numerário numa conta de pagamento, bem como todas as operações necessárias para a gestão dessa conta;</v>
      </c>
      <c r="G80" s="43" t="b">
        <f t="shared" ca="1" si="9"/>
        <v>0</v>
      </c>
      <c r="H80" s="73">
        <f t="shared" si="10"/>
        <v>4</v>
      </c>
      <c r="I80" s="73">
        <v>80</v>
      </c>
      <c r="J80" s="73">
        <v>2</v>
      </c>
      <c r="K80" s="72" t="str">
        <f t="shared" si="11"/>
        <v/>
      </c>
      <c r="L80" s="38" t="str">
        <f ca="1">VLOOKUP(B80,TA_Rubric!$A$1:$G$93,4+LEFT(Type!$B$1,1),)</f>
        <v>Não</v>
      </c>
    </row>
    <row r="81" spans="1:12" ht="63.95" customHeight="1" x14ac:dyDescent="0.25">
      <c r="A81" s="39">
        <f t="shared" ca="1" si="7"/>
        <v>1</v>
      </c>
      <c r="B81" s="39">
        <f t="shared" ca="1" si="8"/>
        <v>81</v>
      </c>
      <c r="C81" s="49"/>
      <c r="D81" s="16" t="b">
        <f t="shared" ca="1" si="6"/>
        <v>0</v>
      </c>
      <c r="E81" s="42" t="str">
        <f ca="1">_xlfn.IFNA(VLOOKUP(B81,Rubric[],2+VALUE(LEFT(Type!$B$1,1)),),"")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- 46. ISO2</v>
      </c>
      <c r="F81" s="42" t="str">
        <f ca="1">_xlfn.IFNA(VLOOKUP(A81,Table4[[#All],[Id_Serv]:[Dsg_EN Servico]],2+VALUE(LEFT(Type!$B$1,1)),0),"")</f>
        <v>1. Serviços que permitam depositar numerário numa conta de pagamento, bem como todas as operações necessárias para a gestão dessa conta;</v>
      </c>
      <c r="G81" s="43" t="b">
        <f t="shared" ca="1" si="9"/>
        <v>0</v>
      </c>
      <c r="H81" s="73">
        <f t="shared" si="10"/>
        <v>4</v>
      </c>
      <c r="I81" s="73">
        <v>81</v>
      </c>
      <c r="J81" s="73">
        <v>2</v>
      </c>
      <c r="K81" s="72" t="str">
        <f t="shared" si="11"/>
        <v/>
      </c>
      <c r="L81" s="38" t="str">
        <f ca="1">VLOOKUP(B81,TA_Rubric!$A$1:$G$93,4+LEFT(Type!$B$1,1),)</f>
        <v>Não</v>
      </c>
    </row>
    <row r="82" spans="1:12" ht="63.95" customHeight="1" x14ac:dyDescent="0.25">
      <c r="A82" s="39">
        <f t="shared" ca="1" si="7"/>
        <v>1</v>
      </c>
      <c r="B82" s="39">
        <f t="shared" ca="1" si="8"/>
        <v>82</v>
      </c>
      <c r="C82" s="49"/>
      <c r="D82" s="16" t="b">
        <f t="shared" ca="1" si="6"/>
        <v>0</v>
      </c>
      <c r="E82" s="42" t="str">
        <f ca="1">_xlfn.IFNA(VLOOKUP(B82,Rubric[],2+VALUE(LEFT(Type!$B$1,1)),),"")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- 47. ISO2</v>
      </c>
      <c r="F82" s="42" t="str">
        <f ca="1">_xlfn.IFNA(VLOOKUP(A82,Table4[[#All],[Id_Serv]:[Dsg_EN Servico]],2+VALUE(LEFT(Type!$B$1,1)),0),"")</f>
        <v>1. Serviços que permitam depositar numerário numa conta de pagamento, bem como todas as operações necessárias para a gestão dessa conta;</v>
      </c>
      <c r="G82" s="43" t="b">
        <f t="shared" ca="1" si="9"/>
        <v>0</v>
      </c>
      <c r="H82" s="73">
        <f t="shared" si="10"/>
        <v>4</v>
      </c>
      <c r="I82" s="73">
        <v>82</v>
      </c>
      <c r="J82" s="73">
        <v>2</v>
      </c>
      <c r="K82" s="72" t="str">
        <f t="shared" si="11"/>
        <v/>
      </c>
      <c r="L82" s="38" t="str">
        <f ca="1">VLOOKUP(B82,TA_Rubric!$A$1:$G$93,4+LEFT(Type!$B$1,1),)</f>
        <v>Não</v>
      </c>
    </row>
    <row r="83" spans="1:12" ht="63.95" customHeight="1" x14ac:dyDescent="0.25">
      <c r="A83" s="39">
        <f t="shared" ca="1" si="7"/>
        <v>1</v>
      </c>
      <c r="B83" s="39">
        <f t="shared" ca="1" si="8"/>
        <v>83</v>
      </c>
      <c r="C83" s="49"/>
      <c r="D83" s="16" t="b">
        <f t="shared" ca="1" si="6"/>
        <v>0</v>
      </c>
      <c r="E83" s="42" t="str">
        <f ca="1">_xlfn.IFNA(VLOOKUP(B83,Rubric[],2+VALUE(LEFT(Type!$B$1,1)),),"")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- 48. ISO2</v>
      </c>
      <c r="F83" s="42" t="str">
        <f ca="1">_xlfn.IFNA(VLOOKUP(A83,Table4[[#All],[Id_Serv]:[Dsg_EN Servico]],2+VALUE(LEFT(Type!$B$1,1)),0),"")</f>
        <v>1. Serviços que permitam depositar numerário numa conta de pagamento, bem como todas as operações necessárias para a gestão dessa conta;</v>
      </c>
      <c r="G83" s="43" t="b">
        <f t="shared" ca="1" si="9"/>
        <v>0</v>
      </c>
      <c r="H83" s="73">
        <f t="shared" si="10"/>
        <v>4</v>
      </c>
      <c r="I83" s="73">
        <v>83</v>
      </c>
      <c r="J83" s="73">
        <v>2</v>
      </c>
      <c r="K83" s="72" t="str">
        <f t="shared" si="11"/>
        <v/>
      </c>
      <c r="L83" s="38" t="str">
        <f ca="1">VLOOKUP(B83,TA_Rubric!$A$1:$G$93,4+LEFT(Type!$B$1,1),)</f>
        <v>Não</v>
      </c>
    </row>
    <row r="84" spans="1:12" ht="63.95" customHeight="1" x14ac:dyDescent="0.25">
      <c r="A84" s="39">
        <f t="shared" ca="1" si="7"/>
        <v>1</v>
      </c>
      <c r="B84" s="39">
        <f t="shared" ca="1" si="8"/>
        <v>84</v>
      </c>
      <c r="C84" s="49"/>
      <c r="D84" s="16" t="b">
        <f t="shared" ca="1" si="6"/>
        <v>0</v>
      </c>
      <c r="E84" s="42" t="str">
        <f ca="1">_xlfn.IFNA(VLOOKUP(B84,Rubric[],2+VALUE(LEFT(Type!$B$1,1)),),"")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- 49. ISO2</v>
      </c>
      <c r="F84" s="42" t="str">
        <f ca="1">_xlfn.IFNA(VLOOKUP(A84,Table4[[#All],[Id_Serv]:[Dsg_EN Servico]],2+VALUE(LEFT(Type!$B$1,1)),0),"")</f>
        <v>1. Serviços que permitam depositar numerário numa conta de pagamento, bem como todas as operações necessárias para a gestão dessa conta;</v>
      </c>
      <c r="G84" s="43" t="b">
        <f t="shared" ca="1" si="9"/>
        <v>0</v>
      </c>
      <c r="H84" s="73">
        <f t="shared" si="10"/>
        <v>4</v>
      </c>
      <c r="I84" s="73">
        <v>84</v>
      </c>
      <c r="J84" s="73">
        <v>2</v>
      </c>
      <c r="K84" s="72" t="str">
        <f t="shared" si="11"/>
        <v/>
      </c>
      <c r="L84" s="38" t="str">
        <f ca="1">VLOOKUP(B84,TA_Rubric!$A$1:$G$93,4+LEFT(Type!$B$1,1),)</f>
        <v>Não</v>
      </c>
    </row>
    <row r="85" spans="1:12" ht="63.95" customHeight="1" x14ac:dyDescent="0.25">
      <c r="A85" s="39">
        <f t="shared" ca="1" si="7"/>
        <v>1</v>
      </c>
      <c r="B85" s="39">
        <f t="shared" ca="1" si="8"/>
        <v>85</v>
      </c>
      <c r="C85" s="49"/>
      <c r="D85" s="16" t="b">
        <f t="shared" ca="1" si="6"/>
        <v>0</v>
      </c>
      <c r="E85" s="42" t="str">
        <f ca="1">_xlfn.IFNA(VLOOKUP(B85,Rubric[],2+VALUE(LEFT(Type!$B$1,1)),),"")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- 50. ISO2</v>
      </c>
      <c r="F85" s="42" t="str">
        <f ca="1">_xlfn.IFNA(VLOOKUP(A85,Table4[[#All],[Id_Serv]:[Dsg_EN Servico]],2+VALUE(LEFT(Type!$B$1,1)),0),"")</f>
        <v>1. Serviços que permitam depositar numerário numa conta de pagamento, bem como todas as operações necessárias para a gestão dessa conta;</v>
      </c>
      <c r="G85" s="43" t="b">
        <f t="shared" ca="1" si="9"/>
        <v>0</v>
      </c>
      <c r="H85" s="73">
        <f t="shared" si="10"/>
        <v>4</v>
      </c>
      <c r="I85" s="73">
        <v>85</v>
      </c>
      <c r="J85" s="73">
        <v>2</v>
      </c>
      <c r="K85" s="72" t="str">
        <f t="shared" si="11"/>
        <v/>
      </c>
      <c r="L85" s="38" t="str">
        <f ca="1">VLOOKUP(B85,TA_Rubric!$A$1:$G$93,4+LEFT(Type!$B$1,1),)</f>
        <v>Não</v>
      </c>
    </row>
    <row r="86" spans="1:12" ht="63.95" customHeight="1" x14ac:dyDescent="0.25">
      <c r="A86" s="38">
        <f t="shared" ca="1" si="7"/>
        <v>2</v>
      </c>
      <c r="B86" s="38">
        <f t="shared" ca="1" si="8"/>
        <v>2</v>
      </c>
      <c r="C86" s="49"/>
      <c r="D86" s="15" t="b">
        <f t="shared" ca="1" si="6"/>
        <v>0</v>
      </c>
      <c r="E86" s="40" t="str">
        <f ca="1">_xlfn.IFNA(VLOOKUP(B86,Rubric[],2+VALUE(LEFT(Type!$B$1,1)),),"")</f>
        <v>3. Atividade em território nacional durante o período de referência - a) Número total de operações realizadas com origem em Portugal;</v>
      </c>
      <c r="F86" s="40" t="str">
        <f ca="1">_xlfn.IFNA(VLOOKUP(A86,Table4[[#All],[Id_Serv]:[Dsg_EN Servico]],2+VALUE(LEFT(Type!$B$1,1)),0),"")</f>
        <v>2. Serviços que permitam levantar numerário de uma conta de pagamento, bem como todas as operações necessárias para a gestão dessa conta;</v>
      </c>
      <c r="G86" s="41" t="b">
        <f t="shared" ca="1" si="9"/>
        <v>0</v>
      </c>
      <c r="H86" s="72">
        <f t="shared" si="10"/>
        <v>5</v>
      </c>
      <c r="I86" s="72">
        <v>2</v>
      </c>
      <c r="J86" s="72">
        <v>2</v>
      </c>
      <c r="K86" s="72" t="str">
        <f t="shared" si="11"/>
        <v/>
      </c>
      <c r="L86" s="38" t="str">
        <f ca="1">VLOOKUP(B86,TA_Rubric!$A$1:$G$93,4+LEFT(Type!$B$1,1),)</f>
        <v>Sim</v>
      </c>
    </row>
    <row r="87" spans="1:12" ht="63.95" customHeight="1" x14ac:dyDescent="0.25">
      <c r="A87" s="39">
        <f t="shared" ca="1" si="7"/>
        <v>2</v>
      </c>
      <c r="B87" s="39">
        <f t="shared" ca="1" si="8"/>
        <v>3</v>
      </c>
      <c r="C87" s="49"/>
      <c r="D87" s="16" t="b">
        <f t="shared" ca="1" si="6"/>
        <v>0</v>
      </c>
      <c r="E87" s="42" t="str">
        <f ca="1">_xlfn.IFNA(VLOOKUP(B87,Rubric[],2+VALUE(LEFT(Type!$B$1,1)),),"")</f>
        <v>3. Atividade em território nacional durante o período de referência - b) Montante agregado, em euros, das operações realizadas com origem em Portugal;</v>
      </c>
      <c r="F87" s="42" t="str">
        <f ca="1">_xlfn.IFNA(VLOOKUP(A87,Table4[[#All],[Id_Serv]:[Dsg_EN Servico]],2+VALUE(LEFT(Type!$B$1,1)),0),"")</f>
        <v>2. Serviços que permitam levantar numerário de uma conta de pagamento, bem como todas as operações necessárias para a gestão dessa conta;</v>
      </c>
      <c r="G87" s="43" t="b">
        <f t="shared" ca="1" si="9"/>
        <v>0</v>
      </c>
      <c r="H87" s="73">
        <f t="shared" si="10"/>
        <v>5</v>
      </c>
      <c r="I87" s="73">
        <v>3</v>
      </c>
      <c r="J87" s="73">
        <v>2</v>
      </c>
      <c r="K87" s="72" t="str">
        <f t="shared" si="11"/>
        <v/>
      </c>
      <c r="L87" s="38" t="str">
        <f ca="1">VLOOKUP(B87,TA_Rubric!$A$1:$G$93,4+LEFT(Type!$B$1,1),)</f>
        <v>Sim</v>
      </c>
    </row>
    <row r="88" spans="1:12" ht="63.95" customHeight="1" x14ac:dyDescent="0.25">
      <c r="A88" s="39">
        <f t="shared" ca="1" si="7"/>
        <v>2</v>
      </c>
      <c r="B88" s="39">
        <f t="shared" ca="1" si="8"/>
        <v>4</v>
      </c>
      <c r="C88" s="49"/>
      <c r="D88" s="16" t="b">
        <f t="shared" ca="1" si="6"/>
        <v>0</v>
      </c>
      <c r="E88" s="42" t="str">
        <f ca="1">_xlfn.IFNA(VLOOKUP(B88,Rubric[],2+VALUE(LEFT(Type!$B$1,1)),),"")</f>
        <v>3. Atividade em território nacional durante o período de referência - c) Número total de operações realizadas com destino para Portugal;</v>
      </c>
      <c r="F88" s="42" t="str">
        <f ca="1">_xlfn.IFNA(VLOOKUP(A88,Table4[[#All],[Id_Serv]:[Dsg_EN Servico]],2+VALUE(LEFT(Type!$B$1,1)),0),"")</f>
        <v>2. Serviços que permitam levantar numerário de uma conta de pagamento, bem como todas as operações necessárias para a gestão dessa conta;</v>
      </c>
      <c r="G88" s="43" t="b">
        <f t="shared" ca="1" si="9"/>
        <v>0</v>
      </c>
      <c r="H88" s="73">
        <f t="shared" si="10"/>
        <v>5</v>
      </c>
      <c r="I88" s="73">
        <v>4</v>
      </c>
      <c r="J88" s="73">
        <v>2</v>
      </c>
      <c r="K88" s="72" t="str">
        <f t="shared" si="11"/>
        <v/>
      </c>
      <c r="L88" s="38" t="str">
        <f ca="1">VLOOKUP(B88,TA_Rubric!$A$1:$G$93,4+LEFT(Type!$B$1,1),)</f>
        <v>Sim</v>
      </c>
    </row>
    <row r="89" spans="1:12" ht="63.95" customHeight="1" x14ac:dyDescent="0.25">
      <c r="A89" s="39">
        <f t="shared" ca="1" si="7"/>
        <v>2</v>
      </c>
      <c r="B89" s="39">
        <f t="shared" ca="1" si="8"/>
        <v>5</v>
      </c>
      <c r="C89" s="49"/>
      <c r="D89" s="16" t="b">
        <f t="shared" ca="1" si="6"/>
        <v>0</v>
      </c>
      <c r="E89" s="42" t="str">
        <f ca="1">_xlfn.IFNA(VLOOKUP(B89,Rubric[],2+VALUE(LEFT(Type!$B$1,1)),),"")</f>
        <v>3. Atividade em território nacional durante o período de referência - d) Montante agregado, em euros, das operações realizadas com destino para Portugal;</v>
      </c>
      <c r="F89" s="42" t="str">
        <f ca="1">_xlfn.IFNA(VLOOKUP(A89,Table4[[#All],[Id_Serv]:[Dsg_EN Servico]],2+VALUE(LEFT(Type!$B$1,1)),0),"")</f>
        <v>2. Serviços que permitam levantar numerário de uma conta de pagamento, bem como todas as operações necessárias para a gestão dessa conta;</v>
      </c>
      <c r="G89" s="43" t="b">
        <f t="shared" ca="1" si="9"/>
        <v>0</v>
      </c>
      <c r="H89" s="73">
        <f t="shared" si="10"/>
        <v>5</v>
      </c>
      <c r="I89" s="73">
        <v>5</v>
      </c>
      <c r="J89" s="73">
        <v>2</v>
      </c>
      <c r="K89" s="72" t="str">
        <f t="shared" si="11"/>
        <v/>
      </c>
      <c r="L89" s="38" t="str">
        <f ca="1">VLOOKUP(B89,TA_Rubric!$A$1:$G$93,4+LEFT(Type!$B$1,1),)</f>
        <v>Sim</v>
      </c>
    </row>
    <row r="90" spans="1:12" ht="63.95" customHeight="1" x14ac:dyDescent="0.25">
      <c r="A90" s="39">
        <f t="shared" ca="1" si="7"/>
        <v>2</v>
      </c>
      <c r="B90" s="39">
        <f t="shared" ca="1" si="8"/>
        <v>6</v>
      </c>
      <c r="C90" s="49"/>
      <c r="D90" s="16" t="b">
        <f t="shared" ca="1" si="6"/>
        <v>0</v>
      </c>
      <c r="E90" s="42" t="str">
        <f ca="1">_xlfn.IFNA(VLOOKUP(B90,Rubric[],2+VALUE(LEFT(Type!$B$1,1)),),"")</f>
        <v>3. Atividade em território nacional durante o período de referência - e) Indicação das 10 jurisdições de destino das operações com origem em Portugal que apresentam o montante agregado mais elevado de operações; - 1.  ISO2</v>
      </c>
      <c r="F90" s="42" t="str">
        <f ca="1">_xlfn.IFNA(VLOOKUP(A90,Table4[[#All],[Id_Serv]:[Dsg_EN Servico]],2+VALUE(LEFT(Type!$B$1,1)),0),"")</f>
        <v>2. Serviços que permitam levantar numerário de uma conta de pagamento, bem como todas as operações necessárias para a gestão dessa conta;</v>
      </c>
      <c r="G90" s="43" t="b">
        <f t="shared" ca="1" si="9"/>
        <v>0</v>
      </c>
      <c r="H90" s="73">
        <f t="shared" si="10"/>
        <v>5</v>
      </c>
      <c r="I90" s="73">
        <v>6</v>
      </c>
      <c r="J90" s="73">
        <v>2</v>
      </c>
      <c r="K90" s="72" t="str">
        <f t="shared" si="11"/>
        <v/>
      </c>
      <c r="L90" s="38" t="str">
        <f ca="1">VLOOKUP(B90,TA_Rubric!$A$1:$G$93,4+LEFT(Type!$B$1,1),)</f>
        <v>Não</v>
      </c>
    </row>
    <row r="91" spans="1:12" ht="63.95" customHeight="1" x14ac:dyDescent="0.25">
      <c r="A91" s="39">
        <f t="shared" ca="1" si="7"/>
        <v>2</v>
      </c>
      <c r="B91" s="39">
        <f t="shared" ca="1" si="8"/>
        <v>7</v>
      </c>
      <c r="C91" s="49"/>
      <c r="D91" s="16" t="b">
        <f t="shared" ca="1" si="6"/>
        <v>0</v>
      </c>
      <c r="E91" s="42" t="str">
        <f ca="1">_xlfn.IFNA(VLOOKUP(B91,Rubric[],2+VALUE(LEFT(Type!$B$1,1)),),"")</f>
        <v>3. Atividade em território nacional durante o período de referência - e) Indicação das 10 jurisdições de destino das operações com origem em Portugal que apresentam o montante agregado mais elevado de operações; - 2.  ISO2</v>
      </c>
      <c r="F91" s="42" t="str">
        <f ca="1">_xlfn.IFNA(VLOOKUP(A91,Table4[[#All],[Id_Serv]:[Dsg_EN Servico]],2+VALUE(LEFT(Type!$B$1,1)),0),"")</f>
        <v>2. Serviços que permitam levantar numerário de uma conta de pagamento, bem como todas as operações necessárias para a gestão dessa conta;</v>
      </c>
      <c r="G91" s="43" t="b">
        <f t="shared" ca="1" si="9"/>
        <v>0</v>
      </c>
      <c r="H91" s="73">
        <f t="shared" si="10"/>
        <v>5</v>
      </c>
      <c r="I91" s="73">
        <v>7</v>
      </c>
      <c r="J91" s="73">
        <v>2</v>
      </c>
      <c r="K91" s="72" t="str">
        <f t="shared" si="11"/>
        <v/>
      </c>
      <c r="L91" s="38" t="str">
        <f ca="1">VLOOKUP(B91,TA_Rubric!$A$1:$G$93,4+LEFT(Type!$B$1,1),)</f>
        <v>Não</v>
      </c>
    </row>
    <row r="92" spans="1:12" ht="63.95" customHeight="1" x14ac:dyDescent="0.25">
      <c r="A92" s="39">
        <f t="shared" ca="1" si="7"/>
        <v>2</v>
      </c>
      <c r="B92" s="39">
        <f t="shared" ca="1" si="8"/>
        <v>8</v>
      </c>
      <c r="C92" s="49"/>
      <c r="D92" s="16" t="b">
        <f t="shared" ca="1" si="6"/>
        <v>0</v>
      </c>
      <c r="E92" s="42" t="str">
        <f ca="1">_xlfn.IFNA(VLOOKUP(B92,Rubric[],2+VALUE(LEFT(Type!$B$1,1)),),"")</f>
        <v>3. Atividade em território nacional durante o período de referência - e) Indicação das 10 jurisdições de destino das operações com origem em Portugal que apresentam o montante agregado mais elevado de operações; - 3.  ISO2</v>
      </c>
      <c r="F92" s="42" t="str">
        <f ca="1">_xlfn.IFNA(VLOOKUP(A92,Table4[[#All],[Id_Serv]:[Dsg_EN Servico]],2+VALUE(LEFT(Type!$B$1,1)),0),"")</f>
        <v>2. Serviços que permitam levantar numerário de uma conta de pagamento, bem como todas as operações necessárias para a gestão dessa conta;</v>
      </c>
      <c r="G92" s="43" t="b">
        <f t="shared" ca="1" si="9"/>
        <v>0</v>
      </c>
      <c r="H92" s="73">
        <f t="shared" si="10"/>
        <v>5</v>
      </c>
      <c r="I92" s="73">
        <v>8</v>
      </c>
      <c r="J92" s="73">
        <v>2</v>
      </c>
      <c r="K92" s="72" t="str">
        <f t="shared" si="11"/>
        <v/>
      </c>
      <c r="L92" s="38" t="str">
        <f ca="1">VLOOKUP(B92,TA_Rubric!$A$1:$G$93,4+LEFT(Type!$B$1,1),)</f>
        <v>Não</v>
      </c>
    </row>
    <row r="93" spans="1:12" ht="63.95" customHeight="1" x14ac:dyDescent="0.25">
      <c r="A93" s="39">
        <f t="shared" ca="1" si="7"/>
        <v>2</v>
      </c>
      <c r="B93" s="39">
        <f t="shared" ca="1" si="8"/>
        <v>9</v>
      </c>
      <c r="C93" s="49"/>
      <c r="D93" s="16" t="b">
        <f t="shared" ca="1" si="6"/>
        <v>0</v>
      </c>
      <c r="E93" s="42" t="str">
        <f ca="1">_xlfn.IFNA(VLOOKUP(B93,Rubric[],2+VALUE(LEFT(Type!$B$1,1)),),"")</f>
        <v>3. Atividade em território nacional durante o período de referência - e) Indicação das 10 jurisdições de destino das operações com origem em Portugal que apresentam o montante agregado mais elevado de operações; - 4.  ISO2</v>
      </c>
      <c r="F93" s="42" t="str">
        <f ca="1">_xlfn.IFNA(VLOOKUP(A93,Table4[[#All],[Id_Serv]:[Dsg_EN Servico]],2+VALUE(LEFT(Type!$B$1,1)),0),"")</f>
        <v>2. Serviços que permitam levantar numerário de uma conta de pagamento, bem como todas as operações necessárias para a gestão dessa conta;</v>
      </c>
      <c r="G93" s="43" t="b">
        <f t="shared" ca="1" si="9"/>
        <v>0</v>
      </c>
      <c r="H93" s="73">
        <f t="shared" si="10"/>
        <v>5</v>
      </c>
      <c r="I93" s="73">
        <v>9</v>
      </c>
      <c r="J93" s="73">
        <v>2</v>
      </c>
      <c r="K93" s="72" t="str">
        <f t="shared" si="11"/>
        <v/>
      </c>
      <c r="L93" s="38" t="str">
        <f ca="1">VLOOKUP(B93,TA_Rubric!$A$1:$G$93,4+LEFT(Type!$B$1,1),)</f>
        <v>Não</v>
      </c>
    </row>
    <row r="94" spans="1:12" ht="63.95" customHeight="1" x14ac:dyDescent="0.25">
      <c r="A94" s="39">
        <f t="shared" ca="1" si="7"/>
        <v>2</v>
      </c>
      <c r="B94" s="39">
        <f t="shared" ca="1" si="8"/>
        <v>10</v>
      </c>
      <c r="C94" s="49"/>
      <c r="D94" s="16" t="b">
        <f t="shared" ref="D94:D157" ca="1" si="12">IF(G94=FALSE,FALSE,IF(ISBLANK(C94),FALSE,TRUE))</f>
        <v>0</v>
      </c>
      <c r="E94" s="42" t="str">
        <f ca="1">_xlfn.IFNA(VLOOKUP(B94,Rubric[],2+VALUE(LEFT(Type!$B$1,1)),),"")</f>
        <v>3. Atividade em território nacional durante o período de referência - e) Indicação das 10 jurisdições de destino das operações com origem em Portugal que apresentam o montante agregado mais elevado de operações; - 5.  ISO2</v>
      </c>
      <c r="F94" s="42" t="str">
        <f ca="1">_xlfn.IFNA(VLOOKUP(A94,Table4[[#All],[Id_Serv]:[Dsg_EN Servico]],2+VALUE(LEFT(Type!$B$1,1)),0),"")</f>
        <v>2. Serviços que permitam levantar numerário de uma conta de pagamento, bem como todas as operações necessárias para a gestão dessa conta;</v>
      </c>
      <c r="G94" s="43" t="b">
        <f t="shared" ca="1" si="9"/>
        <v>0</v>
      </c>
      <c r="H94" s="73">
        <f t="shared" si="10"/>
        <v>5</v>
      </c>
      <c r="I94" s="73">
        <v>10</v>
      </c>
      <c r="J94" s="73">
        <v>2</v>
      </c>
      <c r="K94" s="72" t="str">
        <f t="shared" si="11"/>
        <v/>
      </c>
      <c r="L94" s="38" t="str">
        <f ca="1">VLOOKUP(B94,TA_Rubric!$A$1:$G$93,4+LEFT(Type!$B$1,1),)</f>
        <v>Não</v>
      </c>
    </row>
    <row r="95" spans="1:12" ht="63.95" customHeight="1" x14ac:dyDescent="0.25">
      <c r="A95" s="39">
        <f t="shared" ca="1" si="7"/>
        <v>2</v>
      </c>
      <c r="B95" s="39">
        <f t="shared" ca="1" si="8"/>
        <v>11</v>
      </c>
      <c r="C95" s="49"/>
      <c r="D95" s="16" t="b">
        <f t="shared" ca="1" si="12"/>
        <v>0</v>
      </c>
      <c r="E95" s="42" t="str">
        <f ca="1">_xlfn.IFNA(VLOOKUP(B95,Rubric[],2+VALUE(LEFT(Type!$B$1,1)),),"")</f>
        <v>3. Atividade em território nacional durante o período de referência - e) Indicação das 10 jurisdições de destino das operações com origem em Portugal que apresentam o montante agregado mais elevado de operações; - 6.  ISO2</v>
      </c>
      <c r="F95" s="42" t="str">
        <f ca="1">_xlfn.IFNA(VLOOKUP(A95,Table4[[#All],[Id_Serv]:[Dsg_EN Servico]],2+VALUE(LEFT(Type!$B$1,1)),0),"")</f>
        <v>2. Serviços que permitam levantar numerário de uma conta de pagamento, bem como todas as operações necessárias para a gestão dessa conta;</v>
      </c>
      <c r="G95" s="43" t="b">
        <f t="shared" ca="1" si="9"/>
        <v>0</v>
      </c>
      <c r="H95" s="73">
        <f t="shared" si="10"/>
        <v>5</v>
      </c>
      <c r="I95" s="73">
        <v>11</v>
      </c>
      <c r="J95" s="73">
        <v>2</v>
      </c>
      <c r="K95" s="72" t="str">
        <f t="shared" si="11"/>
        <v/>
      </c>
      <c r="L95" s="38" t="str">
        <f ca="1">VLOOKUP(B95,TA_Rubric!$A$1:$G$93,4+LEFT(Type!$B$1,1),)</f>
        <v>Não</v>
      </c>
    </row>
    <row r="96" spans="1:12" ht="63.95" customHeight="1" x14ac:dyDescent="0.25">
      <c r="A96" s="39">
        <f t="shared" ca="1" si="7"/>
        <v>2</v>
      </c>
      <c r="B96" s="39">
        <f t="shared" ca="1" si="8"/>
        <v>12</v>
      </c>
      <c r="C96" s="49"/>
      <c r="D96" s="16" t="b">
        <f t="shared" ca="1" si="12"/>
        <v>0</v>
      </c>
      <c r="E96" s="42" t="str">
        <f ca="1">_xlfn.IFNA(VLOOKUP(B96,Rubric[],2+VALUE(LEFT(Type!$B$1,1)),),"")</f>
        <v>3. Atividade em território nacional durante o período de referência - e) Indicação das 10 jurisdições de destino das operações com origem em Portugal que apresentam o montante agregado mais elevado de operações; - 7.  ISO2</v>
      </c>
      <c r="F96" s="42" t="str">
        <f ca="1">_xlfn.IFNA(VLOOKUP(A96,Table4[[#All],[Id_Serv]:[Dsg_EN Servico]],2+VALUE(LEFT(Type!$B$1,1)),0),"")</f>
        <v>2. Serviços que permitam levantar numerário de uma conta de pagamento, bem como todas as operações necessárias para a gestão dessa conta;</v>
      </c>
      <c r="G96" s="43" t="b">
        <f t="shared" ca="1" si="9"/>
        <v>0</v>
      </c>
      <c r="H96" s="73">
        <f t="shared" si="10"/>
        <v>5</v>
      </c>
      <c r="I96" s="73">
        <v>12</v>
      </c>
      <c r="J96" s="73">
        <v>2</v>
      </c>
      <c r="K96" s="72" t="str">
        <f t="shared" si="11"/>
        <v/>
      </c>
      <c r="L96" s="38" t="str">
        <f ca="1">VLOOKUP(B96,TA_Rubric!$A$1:$G$93,4+LEFT(Type!$B$1,1),)</f>
        <v>Não</v>
      </c>
    </row>
    <row r="97" spans="1:12" ht="63.95" customHeight="1" x14ac:dyDescent="0.25">
      <c r="A97" s="39">
        <f t="shared" ca="1" si="7"/>
        <v>2</v>
      </c>
      <c r="B97" s="39">
        <f t="shared" ca="1" si="8"/>
        <v>13</v>
      </c>
      <c r="C97" s="49"/>
      <c r="D97" s="16" t="b">
        <f t="shared" ca="1" si="12"/>
        <v>0</v>
      </c>
      <c r="E97" s="42" t="str">
        <f ca="1">_xlfn.IFNA(VLOOKUP(B97,Rubric[],2+VALUE(LEFT(Type!$B$1,1)),),"")</f>
        <v>3. Atividade em território nacional durante o período de referência - e) Indicação das 10 jurisdições de destino das operações com origem em Portugal que apresentam o montante agregado mais elevado de operações; - 8.  ISO2</v>
      </c>
      <c r="F97" s="42" t="str">
        <f ca="1">_xlfn.IFNA(VLOOKUP(A97,Table4[[#All],[Id_Serv]:[Dsg_EN Servico]],2+VALUE(LEFT(Type!$B$1,1)),0),"")</f>
        <v>2. Serviços que permitam levantar numerário de uma conta de pagamento, bem como todas as operações necessárias para a gestão dessa conta;</v>
      </c>
      <c r="G97" s="43" t="b">
        <f t="shared" ca="1" si="9"/>
        <v>0</v>
      </c>
      <c r="H97" s="73">
        <f t="shared" si="10"/>
        <v>5</v>
      </c>
      <c r="I97" s="73">
        <v>13</v>
      </c>
      <c r="J97" s="73">
        <v>2</v>
      </c>
      <c r="K97" s="72" t="str">
        <f t="shared" si="11"/>
        <v/>
      </c>
      <c r="L97" s="38" t="str">
        <f ca="1">VLOOKUP(B97,TA_Rubric!$A$1:$G$93,4+LEFT(Type!$B$1,1),)</f>
        <v>Não</v>
      </c>
    </row>
    <row r="98" spans="1:12" ht="63.95" customHeight="1" x14ac:dyDescent="0.25">
      <c r="A98" s="39">
        <f t="shared" ca="1" si="7"/>
        <v>2</v>
      </c>
      <c r="B98" s="39">
        <f t="shared" ca="1" si="8"/>
        <v>14</v>
      </c>
      <c r="C98" s="49"/>
      <c r="D98" s="16" t="b">
        <f t="shared" ca="1" si="12"/>
        <v>0</v>
      </c>
      <c r="E98" s="42" t="str">
        <f ca="1">_xlfn.IFNA(VLOOKUP(B98,Rubric[],2+VALUE(LEFT(Type!$B$1,1)),),"")</f>
        <v>3. Atividade em território nacional durante o período de referência - e) Indicação das 10 jurisdições de destino das operações com origem em Portugal que apresentam o montante agregado mais elevado de operações; - 9.  ISO2</v>
      </c>
      <c r="F98" s="42" t="str">
        <f ca="1">_xlfn.IFNA(VLOOKUP(A98,Table4[[#All],[Id_Serv]:[Dsg_EN Servico]],2+VALUE(LEFT(Type!$B$1,1)),0),"")</f>
        <v>2. Serviços que permitam levantar numerário de uma conta de pagamento, bem como todas as operações necessárias para a gestão dessa conta;</v>
      </c>
      <c r="G98" s="43" t="b">
        <f t="shared" ca="1" si="9"/>
        <v>0</v>
      </c>
      <c r="H98" s="73">
        <f t="shared" si="10"/>
        <v>5</v>
      </c>
      <c r="I98" s="73">
        <v>14</v>
      </c>
      <c r="J98" s="73">
        <v>2</v>
      </c>
      <c r="K98" s="72" t="str">
        <f t="shared" si="11"/>
        <v/>
      </c>
      <c r="L98" s="38" t="str">
        <f ca="1">VLOOKUP(B98,TA_Rubric!$A$1:$G$93,4+LEFT(Type!$B$1,1),)</f>
        <v>Não</v>
      </c>
    </row>
    <row r="99" spans="1:12" ht="63.95" customHeight="1" x14ac:dyDescent="0.25">
      <c r="A99" s="39">
        <f t="shared" ca="1" si="7"/>
        <v>2</v>
      </c>
      <c r="B99" s="39">
        <f t="shared" ca="1" si="8"/>
        <v>15</v>
      </c>
      <c r="C99" s="49"/>
      <c r="D99" s="16" t="b">
        <f t="shared" ca="1" si="12"/>
        <v>0</v>
      </c>
      <c r="E99" s="42" t="str">
        <f ca="1">_xlfn.IFNA(VLOOKUP(B99,Rubric[],2+VALUE(LEFT(Type!$B$1,1)),),"")</f>
        <v>3. Atividade em território nacional durante o período de referência - e) Indicação das 10 jurisdições de destino das operações com origem em Portugal que apresentam o montante agregado mais elevado de operações; - 10. ISO2</v>
      </c>
      <c r="F99" s="42" t="str">
        <f ca="1">_xlfn.IFNA(VLOOKUP(A99,Table4[[#All],[Id_Serv]:[Dsg_EN Servico]],2+VALUE(LEFT(Type!$B$1,1)),0),"")</f>
        <v>2. Serviços que permitam levantar numerário de uma conta de pagamento, bem como todas as operações necessárias para a gestão dessa conta;</v>
      </c>
      <c r="G99" s="43" t="b">
        <f t="shared" ca="1" si="9"/>
        <v>0</v>
      </c>
      <c r="H99" s="73">
        <f t="shared" si="10"/>
        <v>5</v>
      </c>
      <c r="I99" s="73">
        <v>15</v>
      </c>
      <c r="J99" s="73">
        <v>2</v>
      </c>
      <c r="K99" s="72" t="str">
        <f t="shared" si="11"/>
        <v/>
      </c>
      <c r="L99" s="38" t="str">
        <f ca="1">VLOOKUP(B99,TA_Rubric!$A$1:$G$93,4+LEFT(Type!$B$1,1),)</f>
        <v>Não</v>
      </c>
    </row>
    <row r="100" spans="1:12" ht="63.95" customHeight="1" x14ac:dyDescent="0.25">
      <c r="A100" s="39">
        <f t="shared" ca="1" si="7"/>
        <v>2</v>
      </c>
      <c r="B100" s="39">
        <f t="shared" ca="1" si="8"/>
        <v>16</v>
      </c>
      <c r="C100" s="49"/>
      <c r="D100" s="16" t="b">
        <f t="shared" ca="1" si="12"/>
        <v>0</v>
      </c>
      <c r="E100" s="42" t="str">
        <f ca="1">_xlfn.IFNA(VLOOKUP(B100,Rubric[],2+VALUE(LEFT(Type!$B$1,1)),),"")</f>
        <v>3. Atividade em território nacional durante o período de referência - f) Indicação das 10 jurisdições de origem das operações com destino em Portugal que apresentam o montante agregado mais elevado de operações; - 1.  ISO2</v>
      </c>
      <c r="F100" s="42" t="str">
        <f ca="1">_xlfn.IFNA(VLOOKUP(A100,Table4[[#All],[Id_Serv]:[Dsg_EN Servico]],2+VALUE(LEFT(Type!$B$1,1)),0),"")</f>
        <v>2. Serviços que permitam levantar numerário de uma conta de pagamento, bem como todas as operações necessárias para a gestão dessa conta;</v>
      </c>
      <c r="G100" s="43" t="b">
        <f t="shared" ca="1" si="9"/>
        <v>0</v>
      </c>
      <c r="H100" s="73">
        <f t="shared" si="10"/>
        <v>5</v>
      </c>
      <c r="I100" s="73">
        <v>16</v>
      </c>
      <c r="J100" s="73">
        <v>2</v>
      </c>
      <c r="K100" s="72" t="str">
        <f t="shared" si="11"/>
        <v/>
      </c>
      <c r="L100" s="38" t="str">
        <f ca="1">VLOOKUP(B100,TA_Rubric!$A$1:$G$93,4+LEFT(Type!$B$1,1),)</f>
        <v>Não</v>
      </c>
    </row>
    <row r="101" spans="1:12" ht="63.95" customHeight="1" x14ac:dyDescent="0.25">
      <c r="A101" s="39">
        <f t="shared" ca="1" si="7"/>
        <v>2</v>
      </c>
      <c r="B101" s="39">
        <f t="shared" ca="1" si="8"/>
        <v>17</v>
      </c>
      <c r="C101" s="49"/>
      <c r="D101" s="16" t="b">
        <f t="shared" ca="1" si="12"/>
        <v>0</v>
      </c>
      <c r="E101" s="42" t="str">
        <f ca="1">_xlfn.IFNA(VLOOKUP(B101,Rubric[],2+VALUE(LEFT(Type!$B$1,1)),),"")</f>
        <v>3. Atividade em território nacional durante o período de referência - f) Indicação das 10 jurisdições de origem das operações com destino em Portugal que apresentam o montante agregado mais elevado de operações; - 2.  ISO2</v>
      </c>
      <c r="F101" s="42" t="str">
        <f ca="1">_xlfn.IFNA(VLOOKUP(A101,Table4[[#All],[Id_Serv]:[Dsg_EN Servico]],2+VALUE(LEFT(Type!$B$1,1)),0),"")</f>
        <v>2. Serviços que permitam levantar numerário de uma conta de pagamento, bem como todas as operações necessárias para a gestão dessa conta;</v>
      </c>
      <c r="G101" s="43" t="b">
        <f t="shared" ca="1" si="9"/>
        <v>0</v>
      </c>
      <c r="H101" s="73">
        <f t="shared" si="10"/>
        <v>5</v>
      </c>
      <c r="I101" s="73">
        <v>17</v>
      </c>
      <c r="J101" s="73">
        <v>2</v>
      </c>
      <c r="K101" s="72" t="str">
        <f t="shared" si="11"/>
        <v/>
      </c>
      <c r="L101" s="38" t="str">
        <f ca="1">VLOOKUP(B101,TA_Rubric!$A$1:$G$93,4+LEFT(Type!$B$1,1),)</f>
        <v>Não</v>
      </c>
    </row>
    <row r="102" spans="1:12" ht="63.95" customHeight="1" x14ac:dyDescent="0.25">
      <c r="A102" s="39">
        <f t="shared" ca="1" si="7"/>
        <v>2</v>
      </c>
      <c r="B102" s="39">
        <f t="shared" ca="1" si="8"/>
        <v>18</v>
      </c>
      <c r="C102" s="49"/>
      <c r="D102" s="16" t="b">
        <f t="shared" ca="1" si="12"/>
        <v>0</v>
      </c>
      <c r="E102" s="42" t="str">
        <f ca="1">_xlfn.IFNA(VLOOKUP(B102,Rubric[],2+VALUE(LEFT(Type!$B$1,1)),),"")</f>
        <v>3. Atividade em território nacional durante o período de referência - f) Indicação das 10 jurisdições de origem das operações com destino em Portugal que apresentam o montante agregado mais elevado de operações; - 3.  ISO2</v>
      </c>
      <c r="F102" s="42" t="str">
        <f ca="1">_xlfn.IFNA(VLOOKUP(A102,Table4[[#All],[Id_Serv]:[Dsg_EN Servico]],2+VALUE(LEFT(Type!$B$1,1)),0),"")</f>
        <v>2. Serviços que permitam levantar numerário de uma conta de pagamento, bem como todas as operações necessárias para a gestão dessa conta;</v>
      </c>
      <c r="G102" s="43" t="b">
        <f t="shared" ca="1" si="9"/>
        <v>0</v>
      </c>
      <c r="H102" s="73">
        <f t="shared" si="10"/>
        <v>5</v>
      </c>
      <c r="I102" s="73">
        <v>18</v>
      </c>
      <c r="J102" s="73">
        <v>2</v>
      </c>
      <c r="K102" s="72" t="str">
        <f t="shared" si="11"/>
        <v/>
      </c>
      <c r="L102" s="38" t="str">
        <f ca="1">VLOOKUP(B102,TA_Rubric!$A$1:$G$93,4+LEFT(Type!$B$1,1),)</f>
        <v>Não</v>
      </c>
    </row>
    <row r="103" spans="1:12" ht="63.95" customHeight="1" x14ac:dyDescent="0.25">
      <c r="A103" s="39">
        <f t="shared" ca="1" si="7"/>
        <v>2</v>
      </c>
      <c r="B103" s="39">
        <f t="shared" ca="1" si="8"/>
        <v>19</v>
      </c>
      <c r="C103" s="49"/>
      <c r="D103" s="16" t="b">
        <f t="shared" ca="1" si="12"/>
        <v>0</v>
      </c>
      <c r="E103" s="42" t="str">
        <f ca="1">_xlfn.IFNA(VLOOKUP(B103,Rubric[],2+VALUE(LEFT(Type!$B$1,1)),),"")</f>
        <v>3. Atividade em território nacional durante o período de referência - f) Indicação das 10 jurisdições de origem das operações com destino em Portugal que apresentam o montante agregado mais elevado de operações; - 4.  ISO2</v>
      </c>
      <c r="F103" s="42" t="str">
        <f ca="1">_xlfn.IFNA(VLOOKUP(A103,Table4[[#All],[Id_Serv]:[Dsg_EN Servico]],2+VALUE(LEFT(Type!$B$1,1)),0),"")</f>
        <v>2. Serviços que permitam levantar numerário de uma conta de pagamento, bem como todas as operações necessárias para a gestão dessa conta;</v>
      </c>
      <c r="G103" s="43" t="b">
        <f t="shared" ca="1" si="9"/>
        <v>0</v>
      </c>
      <c r="H103" s="73">
        <f t="shared" si="10"/>
        <v>5</v>
      </c>
      <c r="I103" s="73">
        <v>19</v>
      </c>
      <c r="J103" s="73">
        <v>2</v>
      </c>
      <c r="K103" s="72" t="str">
        <f t="shared" si="11"/>
        <v/>
      </c>
      <c r="L103" s="38" t="str">
        <f ca="1">VLOOKUP(B103,TA_Rubric!$A$1:$G$93,4+LEFT(Type!$B$1,1),)</f>
        <v>Não</v>
      </c>
    </row>
    <row r="104" spans="1:12" ht="63.95" customHeight="1" x14ac:dyDescent="0.25">
      <c r="A104" s="39">
        <f t="shared" ca="1" si="7"/>
        <v>2</v>
      </c>
      <c r="B104" s="39">
        <f t="shared" ca="1" si="8"/>
        <v>20</v>
      </c>
      <c r="C104" s="49"/>
      <c r="D104" s="16" t="b">
        <f t="shared" ca="1" si="12"/>
        <v>0</v>
      </c>
      <c r="E104" s="42" t="str">
        <f ca="1">_xlfn.IFNA(VLOOKUP(B104,Rubric[],2+VALUE(LEFT(Type!$B$1,1)),),"")</f>
        <v>3. Atividade em território nacional durante o período de referência - f) Indicação das 10 jurisdições de origem das operações com destino em Portugal que apresentam o montante agregado mais elevado de operações; - 5.  ISO2</v>
      </c>
      <c r="F104" s="42" t="str">
        <f ca="1">_xlfn.IFNA(VLOOKUP(A104,Table4[[#All],[Id_Serv]:[Dsg_EN Servico]],2+VALUE(LEFT(Type!$B$1,1)),0),"")</f>
        <v>2. Serviços que permitam levantar numerário de uma conta de pagamento, bem como todas as operações necessárias para a gestão dessa conta;</v>
      </c>
      <c r="G104" s="43" t="b">
        <f t="shared" ca="1" si="9"/>
        <v>0</v>
      </c>
      <c r="H104" s="73">
        <f t="shared" si="10"/>
        <v>5</v>
      </c>
      <c r="I104" s="73">
        <v>20</v>
      </c>
      <c r="J104" s="73">
        <v>2</v>
      </c>
      <c r="K104" s="72" t="str">
        <f t="shared" si="11"/>
        <v/>
      </c>
      <c r="L104" s="38" t="str">
        <f ca="1">VLOOKUP(B104,TA_Rubric!$A$1:$G$93,4+LEFT(Type!$B$1,1),)</f>
        <v>Não</v>
      </c>
    </row>
    <row r="105" spans="1:12" ht="63.95" customHeight="1" x14ac:dyDescent="0.25">
      <c r="A105" s="39">
        <f t="shared" ca="1" si="7"/>
        <v>2</v>
      </c>
      <c r="B105" s="39">
        <f t="shared" ca="1" si="8"/>
        <v>21</v>
      </c>
      <c r="C105" s="49"/>
      <c r="D105" s="16" t="b">
        <f t="shared" ca="1" si="12"/>
        <v>0</v>
      </c>
      <c r="E105" s="42" t="str">
        <f ca="1">_xlfn.IFNA(VLOOKUP(B105,Rubric[],2+VALUE(LEFT(Type!$B$1,1)),),"")</f>
        <v>3. Atividade em território nacional durante o período de referência - f) Indicação das 10 jurisdições de origem das operações com destino em Portugal que apresentam o montante agregado mais elevado de operações; - 6.  ISO2</v>
      </c>
      <c r="F105" s="42" t="str">
        <f ca="1">_xlfn.IFNA(VLOOKUP(A105,Table4[[#All],[Id_Serv]:[Dsg_EN Servico]],2+VALUE(LEFT(Type!$B$1,1)),0),"")</f>
        <v>2. Serviços que permitam levantar numerário de uma conta de pagamento, bem como todas as operações necessárias para a gestão dessa conta;</v>
      </c>
      <c r="G105" s="43" t="b">
        <f t="shared" ca="1" si="9"/>
        <v>0</v>
      </c>
      <c r="H105" s="73">
        <f t="shared" si="10"/>
        <v>5</v>
      </c>
      <c r="I105" s="73">
        <v>21</v>
      </c>
      <c r="J105" s="73">
        <v>2</v>
      </c>
      <c r="K105" s="72" t="str">
        <f t="shared" si="11"/>
        <v/>
      </c>
      <c r="L105" s="38" t="str">
        <f ca="1">VLOOKUP(B105,TA_Rubric!$A$1:$G$93,4+LEFT(Type!$B$1,1),)</f>
        <v>Não</v>
      </c>
    </row>
    <row r="106" spans="1:12" ht="63.95" customHeight="1" x14ac:dyDescent="0.25">
      <c r="A106" s="39">
        <f t="shared" ca="1" si="7"/>
        <v>2</v>
      </c>
      <c r="B106" s="39">
        <f t="shared" ca="1" si="8"/>
        <v>22</v>
      </c>
      <c r="C106" s="49"/>
      <c r="D106" s="16" t="b">
        <f t="shared" ca="1" si="12"/>
        <v>0</v>
      </c>
      <c r="E106" s="42" t="str">
        <f ca="1">_xlfn.IFNA(VLOOKUP(B106,Rubric[],2+VALUE(LEFT(Type!$B$1,1)),),"")</f>
        <v>3. Atividade em território nacional durante o período de referência - f) Indicação das 10 jurisdições de origem das operações com destino em Portugal que apresentam o montante agregado mais elevado de operações; - 7.  ISO2</v>
      </c>
      <c r="F106" s="42" t="str">
        <f ca="1">_xlfn.IFNA(VLOOKUP(A106,Table4[[#All],[Id_Serv]:[Dsg_EN Servico]],2+VALUE(LEFT(Type!$B$1,1)),0),"")</f>
        <v>2. Serviços que permitam levantar numerário de uma conta de pagamento, bem como todas as operações necessárias para a gestão dessa conta;</v>
      </c>
      <c r="G106" s="43" t="b">
        <f t="shared" ca="1" si="9"/>
        <v>0</v>
      </c>
      <c r="H106" s="73">
        <f t="shared" si="10"/>
        <v>5</v>
      </c>
      <c r="I106" s="73">
        <v>22</v>
      </c>
      <c r="J106" s="73">
        <v>2</v>
      </c>
      <c r="K106" s="72" t="str">
        <f t="shared" si="11"/>
        <v/>
      </c>
      <c r="L106" s="38" t="str">
        <f ca="1">VLOOKUP(B106,TA_Rubric!$A$1:$G$93,4+LEFT(Type!$B$1,1),)</f>
        <v>Não</v>
      </c>
    </row>
    <row r="107" spans="1:12" ht="63.95" customHeight="1" x14ac:dyDescent="0.25">
      <c r="A107" s="39">
        <f t="shared" ca="1" si="7"/>
        <v>2</v>
      </c>
      <c r="B107" s="39">
        <f t="shared" ca="1" si="8"/>
        <v>23</v>
      </c>
      <c r="C107" s="49"/>
      <c r="D107" s="16" t="b">
        <f t="shared" ca="1" si="12"/>
        <v>0</v>
      </c>
      <c r="E107" s="42" t="str">
        <f ca="1">_xlfn.IFNA(VLOOKUP(B107,Rubric[],2+VALUE(LEFT(Type!$B$1,1)),),"")</f>
        <v>3. Atividade em território nacional durante o período de referência - f) Indicação das 10 jurisdições de origem das operações com destino em Portugal que apresentam o montante agregado mais elevado de operações; - 8.  ISO2</v>
      </c>
      <c r="F107" s="42" t="str">
        <f ca="1">_xlfn.IFNA(VLOOKUP(A107,Table4[[#All],[Id_Serv]:[Dsg_EN Servico]],2+VALUE(LEFT(Type!$B$1,1)),0),"")</f>
        <v>2. Serviços que permitam levantar numerário de uma conta de pagamento, bem como todas as operações necessárias para a gestão dessa conta;</v>
      </c>
      <c r="G107" s="43" t="b">
        <f t="shared" ca="1" si="9"/>
        <v>0</v>
      </c>
      <c r="H107" s="73">
        <f t="shared" si="10"/>
        <v>5</v>
      </c>
      <c r="I107" s="73">
        <v>23</v>
      </c>
      <c r="J107" s="73">
        <v>2</v>
      </c>
      <c r="K107" s="72" t="str">
        <f t="shared" si="11"/>
        <v/>
      </c>
      <c r="L107" s="38" t="str">
        <f ca="1">VLOOKUP(B107,TA_Rubric!$A$1:$G$93,4+LEFT(Type!$B$1,1),)</f>
        <v>Não</v>
      </c>
    </row>
    <row r="108" spans="1:12" ht="63.95" customHeight="1" x14ac:dyDescent="0.25">
      <c r="A108" s="39">
        <f t="shared" ca="1" si="7"/>
        <v>2</v>
      </c>
      <c r="B108" s="39">
        <f t="shared" ca="1" si="8"/>
        <v>24</v>
      </c>
      <c r="C108" s="49"/>
      <c r="D108" s="16" t="b">
        <f t="shared" ca="1" si="12"/>
        <v>0</v>
      </c>
      <c r="E108" s="42" t="str">
        <f ca="1">_xlfn.IFNA(VLOOKUP(B108,Rubric[],2+VALUE(LEFT(Type!$B$1,1)),),"")</f>
        <v>3. Atividade em território nacional durante o período de referência - f) Indicação das 10 jurisdições de origem das operações com destino em Portugal que apresentam o montante agregado mais elevado de operações; - 9.  ISO2</v>
      </c>
      <c r="F108" s="42" t="str">
        <f ca="1">_xlfn.IFNA(VLOOKUP(A108,Table4[[#All],[Id_Serv]:[Dsg_EN Servico]],2+VALUE(LEFT(Type!$B$1,1)),0),"")</f>
        <v>2. Serviços que permitam levantar numerário de uma conta de pagamento, bem como todas as operações necessárias para a gestão dessa conta;</v>
      </c>
      <c r="G108" s="43" t="b">
        <f t="shared" ca="1" si="9"/>
        <v>0</v>
      </c>
      <c r="H108" s="73">
        <f t="shared" si="10"/>
        <v>5</v>
      </c>
      <c r="I108" s="73">
        <v>24</v>
      </c>
      <c r="J108" s="73">
        <v>2</v>
      </c>
      <c r="K108" s="72" t="str">
        <f t="shared" si="11"/>
        <v/>
      </c>
      <c r="L108" s="38" t="str">
        <f ca="1">VLOOKUP(B108,TA_Rubric!$A$1:$G$93,4+LEFT(Type!$B$1,1),)</f>
        <v>Não</v>
      </c>
    </row>
    <row r="109" spans="1:12" ht="63.95" customHeight="1" x14ac:dyDescent="0.25">
      <c r="A109" s="39">
        <f t="shared" ca="1" si="7"/>
        <v>2</v>
      </c>
      <c r="B109" s="39">
        <f t="shared" ca="1" si="8"/>
        <v>25</v>
      </c>
      <c r="C109" s="49"/>
      <c r="D109" s="16" t="b">
        <f t="shared" ca="1" si="12"/>
        <v>0</v>
      </c>
      <c r="E109" s="42" t="str">
        <f ca="1">_xlfn.IFNA(VLOOKUP(B109,Rubric[],2+VALUE(LEFT(Type!$B$1,1)),),"")</f>
        <v>3. Atividade em território nacional durante o período de referência - f) Indicação das 10 jurisdições de origem das operações com destino em Portugal que apresentam o montante agregado mais elevado de operações; - 10. ISO2</v>
      </c>
      <c r="F109" s="42" t="str">
        <f ca="1">_xlfn.IFNA(VLOOKUP(A109,Table4[[#All],[Id_Serv]:[Dsg_EN Servico]],2+VALUE(LEFT(Type!$B$1,1)),0),"")</f>
        <v>2. Serviços que permitam levantar numerário de uma conta de pagamento, bem como todas as operações necessárias para a gestão dessa conta;</v>
      </c>
      <c r="G109" s="43" t="b">
        <f t="shared" ca="1" si="9"/>
        <v>0</v>
      </c>
      <c r="H109" s="73">
        <f t="shared" si="10"/>
        <v>5</v>
      </c>
      <c r="I109" s="73">
        <v>25</v>
      </c>
      <c r="J109" s="73">
        <v>2</v>
      </c>
      <c r="K109" s="72" t="str">
        <f t="shared" si="11"/>
        <v/>
      </c>
      <c r="L109" s="38" t="str">
        <f ca="1">VLOOKUP(B109,TA_Rubric!$A$1:$G$93,4+LEFT(Type!$B$1,1),)</f>
        <v>Não</v>
      </c>
    </row>
    <row r="110" spans="1:12" ht="63.95" customHeight="1" x14ac:dyDescent="0.25">
      <c r="A110" s="39">
        <f t="shared" ca="1" si="7"/>
        <v>2</v>
      </c>
      <c r="B110" s="39">
        <f t="shared" ca="1" si="8"/>
        <v>26</v>
      </c>
      <c r="C110" s="54"/>
      <c r="D110" s="16" t="b">
        <f t="shared" ca="1" si="12"/>
        <v>0</v>
      </c>
      <c r="E110" s="42" t="str">
        <f ca="1">_xlfn.IFNA(VLOOKUP(B110,Rubric[],2+VALUE(LEFT(Type!$B$1,1)),),"")</f>
        <v>3. Atividade em território nacional durante o período de referência - g) Canais de distribuição disponibilizados; - Aplicação Móvel [1-Sim, 0-Não]</v>
      </c>
      <c r="F110" s="42" t="str">
        <f ca="1">_xlfn.IFNA(VLOOKUP(A110,Table4[[#All],[Id_Serv]:[Dsg_EN Servico]],2+VALUE(LEFT(Type!$B$1,1)),0),"")</f>
        <v>2. Serviços que permitam levantar numerário de uma conta de pagamento, bem como todas as operações necessárias para a gestão dessa conta;</v>
      </c>
      <c r="G110" s="43" t="b">
        <f t="shared" ca="1" si="9"/>
        <v>0</v>
      </c>
      <c r="H110" s="73">
        <f t="shared" si="10"/>
        <v>5</v>
      </c>
      <c r="I110" s="73">
        <v>26</v>
      </c>
      <c r="J110" s="73">
        <v>2</v>
      </c>
      <c r="K110" s="72" t="str">
        <f t="shared" si="11"/>
        <v/>
      </c>
      <c r="L110" s="38" t="str">
        <f ca="1">VLOOKUP(B110,TA_Rubric!$A$1:$G$93,4+LEFT(Type!$B$1,1),)</f>
        <v>Sim</v>
      </c>
    </row>
    <row r="111" spans="1:12" ht="63.95" customHeight="1" x14ac:dyDescent="0.25">
      <c r="A111" s="39">
        <f t="shared" ca="1" si="7"/>
        <v>2</v>
      </c>
      <c r="B111" s="39">
        <f t="shared" ca="1" si="8"/>
        <v>27</v>
      </c>
      <c r="C111" s="54"/>
      <c r="D111" s="16" t="b">
        <f t="shared" ca="1" si="12"/>
        <v>0</v>
      </c>
      <c r="E111" s="42" t="str">
        <f ca="1">_xlfn.IFNA(VLOOKUP(B111,Rubric[],2+VALUE(LEFT(Type!$B$1,1)),),"")</f>
        <v>3. Atividade em território nacional durante o período de referência - g) Canais de distribuição disponibilizados; - Homebanking [1-Sim, 0-Não]</v>
      </c>
      <c r="F111" s="42" t="str">
        <f ca="1">_xlfn.IFNA(VLOOKUP(A111,Table4[[#All],[Id_Serv]:[Dsg_EN Servico]],2+VALUE(LEFT(Type!$B$1,1)),0),"")</f>
        <v>2. Serviços que permitam levantar numerário de uma conta de pagamento, bem como todas as operações necessárias para a gestão dessa conta;</v>
      </c>
      <c r="G111" s="43" t="b">
        <f t="shared" ca="1" si="9"/>
        <v>0</v>
      </c>
      <c r="H111" s="73">
        <f t="shared" si="10"/>
        <v>5</v>
      </c>
      <c r="I111" s="73">
        <v>27</v>
      </c>
      <c r="J111" s="73">
        <v>2</v>
      </c>
      <c r="K111" s="72" t="str">
        <f t="shared" si="11"/>
        <v/>
      </c>
      <c r="L111" s="38" t="str">
        <f ca="1">VLOOKUP(B111,TA_Rubric!$A$1:$G$93,4+LEFT(Type!$B$1,1),)</f>
        <v>Sim</v>
      </c>
    </row>
    <row r="112" spans="1:12" ht="63.95" customHeight="1" x14ac:dyDescent="0.25">
      <c r="A112" s="39">
        <f t="shared" ca="1" si="7"/>
        <v>2</v>
      </c>
      <c r="B112" s="39">
        <f t="shared" ca="1" si="8"/>
        <v>28</v>
      </c>
      <c r="C112" s="54"/>
      <c r="D112" s="16" t="b">
        <f t="shared" ca="1" si="12"/>
        <v>0</v>
      </c>
      <c r="E112" s="42" t="str">
        <f ca="1">_xlfn.IFNA(VLOOKUP(B112,Rubric[],2+VALUE(LEFT(Type!$B$1,1)),),"")</f>
        <v>3. Atividade em território nacional durante o período de referência - g) Canais de distribuição disponibilizados; - Website [1-Sim, 0-Não]</v>
      </c>
      <c r="F112" s="42" t="str">
        <f ca="1">_xlfn.IFNA(VLOOKUP(A112,Table4[[#All],[Id_Serv]:[Dsg_EN Servico]],2+VALUE(LEFT(Type!$B$1,1)),0),"")</f>
        <v>2. Serviços que permitam levantar numerário de uma conta de pagamento, bem como todas as operações necessárias para a gestão dessa conta;</v>
      </c>
      <c r="G112" s="43" t="b">
        <f t="shared" ca="1" si="9"/>
        <v>0</v>
      </c>
      <c r="H112" s="73">
        <f t="shared" si="10"/>
        <v>5</v>
      </c>
      <c r="I112" s="73">
        <v>28</v>
      </c>
      <c r="J112" s="73">
        <v>2</v>
      </c>
      <c r="K112" s="72" t="str">
        <f t="shared" si="11"/>
        <v/>
      </c>
      <c r="L112" s="38" t="str">
        <f ca="1">VLOOKUP(B112,TA_Rubric!$A$1:$G$93,4+LEFT(Type!$B$1,1),)</f>
        <v>Sim</v>
      </c>
    </row>
    <row r="113" spans="1:12" ht="63.95" customHeight="1" x14ac:dyDescent="0.25">
      <c r="A113" s="39">
        <f t="shared" ca="1" si="7"/>
        <v>2</v>
      </c>
      <c r="B113" s="39">
        <f t="shared" ca="1" si="8"/>
        <v>29</v>
      </c>
      <c r="C113" s="54"/>
      <c r="D113" s="16" t="b">
        <f t="shared" ca="1" si="12"/>
        <v>0</v>
      </c>
      <c r="E113" s="42" t="str">
        <f ca="1">_xlfn.IFNA(VLOOKUP(B113,Rubric[],2+VALUE(LEFT(Type!$B$1,1)),),"")</f>
        <v>3. Atividade em território nacional durante o período de referência - g) Canais de distribuição disponibilizados; - Call center [1-Sim, 0-Não]</v>
      </c>
      <c r="F113" s="42" t="str">
        <f ca="1">_xlfn.IFNA(VLOOKUP(A113,Table4[[#All],[Id_Serv]:[Dsg_EN Servico]],2+VALUE(LEFT(Type!$B$1,1)),0),"")</f>
        <v>2. Serviços que permitam levantar numerário de uma conta de pagamento, bem como todas as operações necessárias para a gestão dessa conta;</v>
      </c>
      <c r="G113" s="43" t="b">
        <f t="shared" ca="1" si="9"/>
        <v>0</v>
      </c>
      <c r="H113" s="73">
        <f t="shared" si="10"/>
        <v>5</v>
      </c>
      <c r="I113" s="73">
        <v>29</v>
      </c>
      <c r="J113" s="73">
        <v>2</v>
      </c>
      <c r="K113" s="72" t="str">
        <f t="shared" si="11"/>
        <v/>
      </c>
      <c r="L113" s="38" t="str">
        <f ca="1">VLOOKUP(B113,TA_Rubric!$A$1:$G$93,4+LEFT(Type!$B$1,1),)</f>
        <v>Sim</v>
      </c>
    </row>
    <row r="114" spans="1:12" ht="63.95" customHeight="1" x14ac:dyDescent="0.25">
      <c r="A114" s="39">
        <f t="shared" ca="1" si="7"/>
        <v>2</v>
      </c>
      <c r="B114" s="39">
        <f t="shared" ca="1" si="8"/>
        <v>30</v>
      </c>
      <c r="C114" s="54"/>
      <c r="D114" s="16" t="b">
        <f t="shared" ca="1" si="12"/>
        <v>0</v>
      </c>
      <c r="E114" s="42" t="str">
        <f ca="1">_xlfn.IFNA(VLOOKUP(B114,Rubric[],2+VALUE(LEFT(Type!$B$1,1)),),"")</f>
        <v>3. Atividade em território nacional durante o período de referência - g) Canais de distribuição disponibilizados; - Serviços Postais [1-Sim, 0-Não]</v>
      </c>
      <c r="F114" s="42" t="str">
        <f ca="1">_xlfn.IFNA(VLOOKUP(A114,Table4[[#All],[Id_Serv]:[Dsg_EN Servico]],2+VALUE(LEFT(Type!$B$1,1)),0),"")</f>
        <v>2. Serviços que permitam levantar numerário de uma conta de pagamento, bem como todas as operações necessárias para a gestão dessa conta;</v>
      </c>
      <c r="G114" s="43" t="b">
        <f t="shared" ca="1" si="9"/>
        <v>0</v>
      </c>
      <c r="H114" s="73">
        <f t="shared" si="10"/>
        <v>5</v>
      </c>
      <c r="I114" s="73">
        <v>30</v>
      </c>
      <c r="J114" s="73">
        <v>2</v>
      </c>
      <c r="K114" s="72" t="str">
        <f t="shared" si="11"/>
        <v/>
      </c>
      <c r="L114" s="38" t="str">
        <f ca="1">VLOOKUP(B114,TA_Rubric!$A$1:$G$93,4+LEFT(Type!$B$1,1),)</f>
        <v>Sim</v>
      </c>
    </row>
    <row r="115" spans="1:12" ht="63.95" customHeight="1" x14ac:dyDescent="0.25">
      <c r="A115" s="39">
        <f t="shared" ca="1" si="7"/>
        <v>2</v>
      </c>
      <c r="B115" s="39">
        <f t="shared" ca="1" si="8"/>
        <v>31</v>
      </c>
      <c r="C115" s="49"/>
      <c r="D115" s="16" t="b">
        <f t="shared" ca="1" si="12"/>
        <v>0</v>
      </c>
      <c r="E115" s="42" t="str">
        <f ca="1">_xlfn.IFNA(VLOOKUP(B115,Rubric[],2+VALUE(LEFT(Type!$B$1,1)),),"")</f>
        <v>3. Atividade em território nacional durante o período de referência - g) Canais de distribuição disponibilizados; - Outros</v>
      </c>
      <c r="F115" s="42" t="str">
        <f ca="1">_xlfn.IFNA(VLOOKUP(A115,Table4[[#All],[Id_Serv]:[Dsg_EN Servico]],2+VALUE(LEFT(Type!$B$1,1)),0),"")</f>
        <v>2. Serviços que permitam levantar numerário de uma conta de pagamento, bem como todas as operações necessárias para a gestão dessa conta;</v>
      </c>
      <c r="G115" s="43" t="b">
        <f t="shared" ca="1" si="9"/>
        <v>0</v>
      </c>
      <c r="H115" s="73">
        <f t="shared" si="10"/>
        <v>5</v>
      </c>
      <c r="I115" s="73">
        <v>31</v>
      </c>
      <c r="J115" s="73">
        <v>2</v>
      </c>
      <c r="K115" s="72" t="str">
        <f t="shared" si="11"/>
        <v/>
      </c>
      <c r="L115" s="38" t="str">
        <f ca="1">VLOOKUP(B115,TA_Rubric!$A$1:$G$93,4+LEFT(Type!$B$1,1),)</f>
        <v>Não</v>
      </c>
    </row>
    <row r="116" spans="1:12" ht="63.95" customHeight="1" x14ac:dyDescent="0.25">
      <c r="A116" s="39">
        <f t="shared" ca="1" si="7"/>
        <v>2</v>
      </c>
      <c r="B116" s="39">
        <f t="shared" ca="1" si="8"/>
        <v>32</v>
      </c>
      <c r="C116" s="49"/>
      <c r="D116" s="16" t="b">
        <f t="shared" ca="1" si="12"/>
        <v>0</v>
      </c>
      <c r="E116" s="42" t="str">
        <f ca="1">_xlfn.IFNA(VLOOKUP(B116,Rubric[],2+VALUE(LEFT(Type!$B$1,1)),),"")</f>
        <v>3. Atividade em território nacional durante o período de referência - h) Número total de comunicações de operações suspeitas efetuadas, em Portugal ou no exterior, relativamente a operações realizadas com origem em Portugal;</v>
      </c>
      <c r="F116" s="42" t="str">
        <f ca="1">_xlfn.IFNA(VLOOKUP(A116,Table4[[#All],[Id_Serv]:[Dsg_EN Servico]],2+VALUE(LEFT(Type!$B$1,1)),0),"")</f>
        <v>2. Serviços que permitam levantar numerário de uma conta de pagamento, bem como todas as operações necessárias para a gestão dessa conta;</v>
      </c>
      <c r="G116" s="43" t="b">
        <f t="shared" ca="1" si="9"/>
        <v>0</v>
      </c>
      <c r="H116" s="73">
        <f t="shared" si="10"/>
        <v>5</v>
      </c>
      <c r="I116" s="73">
        <v>32</v>
      </c>
      <c r="J116" s="73">
        <v>2</v>
      </c>
      <c r="K116" s="72" t="str">
        <f t="shared" si="11"/>
        <v/>
      </c>
      <c r="L116" s="38" t="str">
        <f ca="1">VLOOKUP(B116,TA_Rubric!$A$1:$G$93,4+LEFT(Type!$B$1,1),)</f>
        <v>Sim</v>
      </c>
    </row>
    <row r="117" spans="1:12" ht="63.95" customHeight="1" x14ac:dyDescent="0.25">
      <c r="A117" s="39">
        <f t="shared" ca="1" si="7"/>
        <v>2</v>
      </c>
      <c r="B117" s="39">
        <f t="shared" ca="1" si="8"/>
        <v>33</v>
      </c>
      <c r="C117" s="49"/>
      <c r="D117" s="16" t="b">
        <f t="shared" ca="1" si="12"/>
        <v>0</v>
      </c>
      <c r="E117" s="42" t="str">
        <f ca="1">_xlfn.IFNA(VLOOKUP(B117,Rubric[],2+VALUE(LEFT(Type!$B$1,1)),),"")</f>
        <v>3. Atividade em território nacional durante o período de referência - i) Montante agregado, em euros, das operações comunicadas a que se refere a alínea h);</v>
      </c>
      <c r="F117" s="42" t="str">
        <f ca="1">_xlfn.IFNA(VLOOKUP(A117,Table4[[#All],[Id_Serv]:[Dsg_EN Servico]],2+VALUE(LEFT(Type!$B$1,1)),0),"")</f>
        <v>2. Serviços que permitam levantar numerário de uma conta de pagamento, bem como todas as operações necessárias para a gestão dessa conta;</v>
      </c>
      <c r="G117" s="43" t="b">
        <f t="shared" ca="1" si="9"/>
        <v>0</v>
      </c>
      <c r="H117" s="73">
        <f t="shared" si="10"/>
        <v>5</v>
      </c>
      <c r="I117" s="73">
        <v>33</v>
      </c>
      <c r="J117" s="73">
        <v>2</v>
      </c>
      <c r="K117" s="72" t="str">
        <f t="shared" si="11"/>
        <v/>
      </c>
      <c r="L117" s="38" t="str">
        <f ca="1">VLOOKUP(B117,TA_Rubric!$A$1:$G$93,4+LEFT(Type!$B$1,1),)</f>
        <v>Sim</v>
      </c>
    </row>
    <row r="118" spans="1:12" ht="63.95" customHeight="1" x14ac:dyDescent="0.25">
      <c r="A118" s="39">
        <f t="shared" ca="1" si="7"/>
        <v>2</v>
      </c>
      <c r="B118" s="39">
        <f t="shared" ca="1" si="8"/>
        <v>34</v>
      </c>
      <c r="C118" s="49"/>
      <c r="D118" s="16" t="b">
        <f t="shared" ca="1" si="12"/>
        <v>0</v>
      </c>
      <c r="E118" s="42" t="str">
        <f ca="1">_xlfn.IFNA(VLOOKUP(B118,Rubric[],2+VALUE(LEFT(Type!$B$1,1)),),"")</f>
        <v>3. Atividade em território nacional durante o período de referência - j) Número total de comunicações de operações suspeitas efetuadas, em Portugal ou no exterior, relativamente a operações realizadas com destino para Portugal;</v>
      </c>
      <c r="F118" s="42" t="str">
        <f ca="1">_xlfn.IFNA(VLOOKUP(A118,Table4[[#All],[Id_Serv]:[Dsg_EN Servico]],2+VALUE(LEFT(Type!$B$1,1)),0),"")</f>
        <v>2. Serviços que permitam levantar numerário de uma conta de pagamento, bem como todas as operações necessárias para a gestão dessa conta;</v>
      </c>
      <c r="G118" s="43" t="b">
        <f t="shared" ca="1" si="9"/>
        <v>0</v>
      </c>
      <c r="H118" s="73">
        <f t="shared" si="10"/>
        <v>5</v>
      </c>
      <c r="I118" s="73">
        <v>34</v>
      </c>
      <c r="J118" s="73">
        <v>2</v>
      </c>
      <c r="K118" s="72" t="str">
        <f t="shared" si="11"/>
        <v/>
      </c>
      <c r="L118" s="38" t="str">
        <f ca="1">VLOOKUP(B118,TA_Rubric!$A$1:$G$93,4+LEFT(Type!$B$1,1),)</f>
        <v>Sim</v>
      </c>
    </row>
    <row r="119" spans="1:12" ht="63.95" customHeight="1" x14ac:dyDescent="0.25">
      <c r="A119" s="39">
        <f t="shared" ca="1" si="7"/>
        <v>2</v>
      </c>
      <c r="B119" s="39">
        <f t="shared" ca="1" si="8"/>
        <v>35</v>
      </c>
      <c r="C119" s="49"/>
      <c r="D119" s="16" t="b">
        <f t="shared" ca="1" si="12"/>
        <v>0</v>
      </c>
      <c r="E119" s="42" t="str">
        <f ca="1">_xlfn.IFNA(VLOOKUP(B119,Rubric[],2+VALUE(LEFT(Type!$B$1,1)),),"")</f>
        <v>3. Atividade em território nacional durante o período de referência - k) Montante agregado, em euros, das operações comunicadas a que se refere a alínea j);</v>
      </c>
      <c r="F119" s="42" t="str">
        <f ca="1">_xlfn.IFNA(VLOOKUP(A119,Table4[[#All],[Id_Serv]:[Dsg_EN Servico]],2+VALUE(LEFT(Type!$B$1,1)),0),"")</f>
        <v>2. Serviços que permitam levantar numerário de uma conta de pagamento, bem como todas as operações necessárias para a gestão dessa conta;</v>
      </c>
      <c r="G119" s="43" t="b">
        <f t="shared" ca="1" si="9"/>
        <v>0</v>
      </c>
      <c r="H119" s="73">
        <f t="shared" si="10"/>
        <v>5</v>
      </c>
      <c r="I119" s="73">
        <v>35</v>
      </c>
      <c r="J119" s="73">
        <v>2</v>
      </c>
      <c r="K119" s="72" t="str">
        <f t="shared" si="11"/>
        <v/>
      </c>
      <c r="L119" s="38" t="str">
        <f ca="1">VLOOKUP(B119,TA_Rubric!$A$1:$G$93,4+LEFT(Type!$B$1,1),)</f>
        <v>Sim</v>
      </c>
    </row>
    <row r="120" spans="1:12" ht="63.95" customHeight="1" x14ac:dyDescent="0.25">
      <c r="A120" s="39">
        <f t="shared" ca="1" si="7"/>
        <v>2</v>
      </c>
      <c r="B120" s="39">
        <f t="shared" ca="1" si="8"/>
        <v>36</v>
      </c>
      <c r="C120" s="49"/>
      <c r="D120" s="16" t="b">
        <f t="shared" ca="1" si="12"/>
        <v>0</v>
      </c>
      <c r="E120" s="42" t="str">
        <f ca="1">_xlfn.IFNA(VLOOKUP(B120,Rubric[],2+VALUE(LEFT(Type!$B$1,1)),),"")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  ISO2</v>
      </c>
      <c r="F120" s="42" t="str">
        <f ca="1">_xlfn.IFNA(VLOOKUP(A120,Table4[[#All],[Id_Serv]:[Dsg_EN Servico]],2+VALUE(LEFT(Type!$B$1,1)),0),"")</f>
        <v>2. Serviços que permitam levantar numerário de uma conta de pagamento, bem como todas as operações necessárias para a gestão dessa conta;</v>
      </c>
      <c r="G120" s="43" t="b">
        <f t="shared" ca="1" si="9"/>
        <v>0</v>
      </c>
      <c r="H120" s="73">
        <f t="shared" si="10"/>
        <v>5</v>
      </c>
      <c r="I120" s="73">
        <v>36</v>
      </c>
      <c r="J120" s="73">
        <v>2</v>
      </c>
      <c r="K120" s="72" t="str">
        <f t="shared" si="11"/>
        <v/>
      </c>
      <c r="L120" s="38" t="str">
        <f ca="1">VLOOKUP(B120,TA_Rubric!$A$1:$G$93,4+LEFT(Type!$B$1,1),)</f>
        <v>Não</v>
      </c>
    </row>
    <row r="121" spans="1:12" ht="63.95" customHeight="1" x14ac:dyDescent="0.25">
      <c r="A121" s="39">
        <f t="shared" ca="1" si="7"/>
        <v>2</v>
      </c>
      <c r="B121" s="39">
        <f t="shared" ca="1" si="8"/>
        <v>37</v>
      </c>
      <c r="C121" s="49"/>
      <c r="D121" s="16" t="b">
        <f t="shared" ca="1" si="12"/>
        <v>0</v>
      </c>
      <c r="E121" s="42" t="str">
        <f ca="1">_xlfn.IFNA(VLOOKUP(B121,Rubric[],2+VALUE(LEFT(Type!$B$1,1)),),"")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  ISO2</v>
      </c>
      <c r="F121" s="42" t="str">
        <f ca="1">_xlfn.IFNA(VLOOKUP(A121,Table4[[#All],[Id_Serv]:[Dsg_EN Servico]],2+VALUE(LEFT(Type!$B$1,1)),0),"")</f>
        <v>2. Serviços que permitam levantar numerário de uma conta de pagamento, bem como todas as operações necessárias para a gestão dessa conta;</v>
      </c>
      <c r="G121" s="43" t="b">
        <f t="shared" ca="1" si="9"/>
        <v>0</v>
      </c>
      <c r="H121" s="73">
        <f t="shared" si="10"/>
        <v>5</v>
      </c>
      <c r="I121" s="73">
        <v>37</v>
      </c>
      <c r="J121" s="73">
        <v>2</v>
      </c>
      <c r="K121" s="72" t="str">
        <f t="shared" si="11"/>
        <v/>
      </c>
      <c r="L121" s="38" t="str">
        <f ca="1">VLOOKUP(B121,TA_Rubric!$A$1:$G$93,4+LEFT(Type!$B$1,1),)</f>
        <v>Não</v>
      </c>
    </row>
    <row r="122" spans="1:12" ht="63.95" customHeight="1" x14ac:dyDescent="0.25">
      <c r="A122" s="39">
        <f t="shared" ca="1" si="7"/>
        <v>2</v>
      </c>
      <c r="B122" s="39">
        <f t="shared" ca="1" si="8"/>
        <v>38</v>
      </c>
      <c r="C122" s="49"/>
      <c r="D122" s="16" t="b">
        <f t="shared" ca="1" si="12"/>
        <v>0</v>
      </c>
      <c r="E122" s="42" t="str">
        <f ca="1">_xlfn.IFNA(VLOOKUP(B122,Rubric[],2+VALUE(LEFT(Type!$B$1,1)),),"")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  ISO2</v>
      </c>
      <c r="F122" s="42" t="str">
        <f ca="1">_xlfn.IFNA(VLOOKUP(A122,Table4[[#All],[Id_Serv]:[Dsg_EN Servico]],2+VALUE(LEFT(Type!$B$1,1)),0),"")</f>
        <v>2. Serviços que permitam levantar numerário de uma conta de pagamento, bem como todas as operações necessárias para a gestão dessa conta;</v>
      </c>
      <c r="G122" s="43" t="b">
        <f t="shared" ca="1" si="9"/>
        <v>0</v>
      </c>
      <c r="H122" s="73">
        <f t="shared" si="10"/>
        <v>5</v>
      </c>
      <c r="I122" s="73">
        <v>38</v>
      </c>
      <c r="J122" s="73">
        <v>2</v>
      </c>
      <c r="K122" s="72" t="str">
        <f t="shared" si="11"/>
        <v/>
      </c>
      <c r="L122" s="38" t="str">
        <f ca="1">VLOOKUP(B122,TA_Rubric!$A$1:$G$93,4+LEFT(Type!$B$1,1),)</f>
        <v>Não</v>
      </c>
    </row>
    <row r="123" spans="1:12" ht="63.95" customHeight="1" x14ac:dyDescent="0.25">
      <c r="A123" s="39">
        <f t="shared" ca="1" si="7"/>
        <v>2</v>
      </c>
      <c r="B123" s="39">
        <f t="shared" ca="1" si="8"/>
        <v>39</v>
      </c>
      <c r="C123" s="49"/>
      <c r="D123" s="16" t="b">
        <f t="shared" ca="1" si="12"/>
        <v>0</v>
      </c>
      <c r="E123" s="42" t="str">
        <f ca="1">_xlfn.IFNA(VLOOKUP(B123,Rubric[],2+VALUE(LEFT(Type!$B$1,1)),),"")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  ISO2</v>
      </c>
      <c r="F123" s="42" t="str">
        <f ca="1">_xlfn.IFNA(VLOOKUP(A123,Table4[[#All],[Id_Serv]:[Dsg_EN Servico]],2+VALUE(LEFT(Type!$B$1,1)),0),"")</f>
        <v>2. Serviços que permitam levantar numerário de uma conta de pagamento, bem como todas as operações necessárias para a gestão dessa conta;</v>
      </c>
      <c r="G123" s="43" t="b">
        <f t="shared" ca="1" si="9"/>
        <v>0</v>
      </c>
      <c r="H123" s="73">
        <f t="shared" si="10"/>
        <v>5</v>
      </c>
      <c r="I123" s="73">
        <v>39</v>
      </c>
      <c r="J123" s="73">
        <v>2</v>
      </c>
      <c r="K123" s="72" t="str">
        <f t="shared" si="11"/>
        <v/>
      </c>
      <c r="L123" s="38" t="str">
        <f ca="1">VLOOKUP(B123,TA_Rubric!$A$1:$G$93,4+LEFT(Type!$B$1,1),)</f>
        <v>Não</v>
      </c>
    </row>
    <row r="124" spans="1:12" ht="63.95" customHeight="1" x14ac:dyDescent="0.25">
      <c r="A124" s="39">
        <f t="shared" ca="1" si="7"/>
        <v>2</v>
      </c>
      <c r="B124" s="39">
        <f t="shared" ca="1" si="8"/>
        <v>40</v>
      </c>
      <c r="C124" s="49"/>
      <c r="D124" s="16" t="b">
        <f t="shared" ca="1" si="12"/>
        <v>0</v>
      </c>
      <c r="E124" s="42" t="str">
        <f ca="1">_xlfn.IFNA(VLOOKUP(B124,Rubric[],2+VALUE(LEFT(Type!$B$1,1)),),"")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  ISO2</v>
      </c>
      <c r="F124" s="42" t="str">
        <f ca="1">_xlfn.IFNA(VLOOKUP(A124,Table4[[#All],[Id_Serv]:[Dsg_EN Servico]],2+VALUE(LEFT(Type!$B$1,1)),0),"")</f>
        <v>2. Serviços que permitam levantar numerário de uma conta de pagamento, bem como todas as operações necessárias para a gestão dessa conta;</v>
      </c>
      <c r="G124" s="43" t="b">
        <f t="shared" ca="1" si="9"/>
        <v>0</v>
      </c>
      <c r="H124" s="73">
        <f t="shared" si="10"/>
        <v>5</v>
      </c>
      <c r="I124" s="73">
        <v>40</v>
      </c>
      <c r="J124" s="73">
        <v>2</v>
      </c>
      <c r="K124" s="72" t="str">
        <f t="shared" si="11"/>
        <v/>
      </c>
      <c r="L124" s="38" t="str">
        <f ca="1">VLOOKUP(B124,TA_Rubric!$A$1:$G$93,4+LEFT(Type!$B$1,1),)</f>
        <v>Não</v>
      </c>
    </row>
    <row r="125" spans="1:12" ht="63.95" customHeight="1" x14ac:dyDescent="0.25">
      <c r="A125" s="39">
        <f t="shared" ca="1" si="7"/>
        <v>2</v>
      </c>
      <c r="B125" s="39">
        <f t="shared" ca="1" si="8"/>
        <v>41</v>
      </c>
      <c r="C125" s="49"/>
      <c r="D125" s="16" t="b">
        <f t="shared" ca="1" si="12"/>
        <v>0</v>
      </c>
      <c r="E125" s="42" t="str">
        <f ca="1">_xlfn.IFNA(VLOOKUP(B125,Rubric[],2+VALUE(LEFT(Type!$B$1,1)),),"")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- 6.  ISO2</v>
      </c>
      <c r="F125" s="42" t="str">
        <f ca="1">_xlfn.IFNA(VLOOKUP(A125,Table4[[#All],[Id_Serv]:[Dsg_EN Servico]],2+VALUE(LEFT(Type!$B$1,1)),0),"")</f>
        <v>2. Serviços que permitam levantar numerário de uma conta de pagamento, bem como todas as operações necessárias para a gestão dessa conta;</v>
      </c>
      <c r="G125" s="43" t="b">
        <f t="shared" ca="1" si="9"/>
        <v>0</v>
      </c>
      <c r="H125" s="73">
        <f t="shared" si="10"/>
        <v>5</v>
      </c>
      <c r="I125" s="73">
        <v>41</v>
      </c>
      <c r="J125" s="73">
        <v>2</v>
      </c>
      <c r="K125" s="72" t="str">
        <f t="shared" si="11"/>
        <v/>
      </c>
      <c r="L125" s="38" t="str">
        <f ca="1">VLOOKUP(B125,TA_Rubric!$A$1:$G$93,4+LEFT(Type!$B$1,1),)</f>
        <v>Não</v>
      </c>
    </row>
    <row r="126" spans="1:12" ht="63.95" customHeight="1" x14ac:dyDescent="0.25">
      <c r="A126" s="39">
        <f t="shared" ca="1" si="7"/>
        <v>2</v>
      </c>
      <c r="B126" s="39">
        <f t="shared" ca="1" si="8"/>
        <v>42</v>
      </c>
      <c r="C126" s="49"/>
      <c r="D126" s="16" t="b">
        <f t="shared" ca="1" si="12"/>
        <v>0</v>
      </c>
      <c r="E126" s="42" t="str">
        <f ca="1">_xlfn.IFNA(VLOOKUP(B126,Rubric[],2+VALUE(LEFT(Type!$B$1,1)),),"")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- 7.  ISO2</v>
      </c>
      <c r="F126" s="42" t="str">
        <f ca="1">_xlfn.IFNA(VLOOKUP(A126,Table4[[#All],[Id_Serv]:[Dsg_EN Servico]],2+VALUE(LEFT(Type!$B$1,1)),0),"")</f>
        <v>2. Serviços que permitam levantar numerário de uma conta de pagamento, bem como todas as operações necessárias para a gestão dessa conta;</v>
      </c>
      <c r="G126" s="43" t="b">
        <f t="shared" ca="1" si="9"/>
        <v>0</v>
      </c>
      <c r="H126" s="73">
        <f t="shared" si="10"/>
        <v>5</v>
      </c>
      <c r="I126" s="73">
        <v>42</v>
      </c>
      <c r="J126" s="73">
        <v>2</v>
      </c>
      <c r="K126" s="72" t="str">
        <f t="shared" si="11"/>
        <v/>
      </c>
      <c r="L126" s="38" t="str">
        <f ca="1">VLOOKUP(B126,TA_Rubric!$A$1:$G$93,4+LEFT(Type!$B$1,1),)</f>
        <v>Não</v>
      </c>
    </row>
    <row r="127" spans="1:12" ht="63.95" customHeight="1" x14ac:dyDescent="0.25">
      <c r="A127" s="39">
        <f t="shared" ca="1" si="7"/>
        <v>2</v>
      </c>
      <c r="B127" s="39">
        <f t="shared" ca="1" si="8"/>
        <v>43</v>
      </c>
      <c r="C127" s="49"/>
      <c r="D127" s="16" t="b">
        <f t="shared" ca="1" si="12"/>
        <v>0</v>
      </c>
      <c r="E127" s="42" t="str">
        <f ca="1">_xlfn.IFNA(VLOOKUP(B127,Rubric[],2+VALUE(LEFT(Type!$B$1,1)),),"")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- 8.  ISO2</v>
      </c>
      <c r="F127" s="42" t="str">
        <f ca="1">_xlfn.IFNA(VLOOKUP(A127,Table4[[#All],[Id_Serv]:[Dsg_EN Servico]],2+VALUE(LEFT(Type!$B$1,1)),0),"")</f>
        <v>2. Serviços que permitam levantar numerário de uma conta de pagamento, bem como todas as operações necessárias para a gestão dessa conta;</v>
      </c>
      <c r="G127" s="43" t="b">
        <f t="shared" ca="1" si="9"/>
        <v>0</v>
      </c>
      <c r="H127" s="73">
        <f t="shared" si="10"/>
        <v>5</v>
      </c>
      <c r="I127" s="73">
        <v>43</v>
      </c>
      <c r="J127" s="73">
        <v>2</v>
      </c>
      <c r="K127" s="72" t="str">
        <f t="shared" si="11"/>
        <v/>
      </c>
      <c r="L127" s="38" t="str">
        <f ca="1">VLOOKUP(B127,TA_Rubric!$A$1:$G$93,4+LEFT(Type!$B$1,1),)</f>
        <v>Não</v>
      </c>
    </row>
    <row r="128" spans="1:12" ht="63.95" customHeight="1" x14ac:dyDescent="0.25">
      <c r="A128" s="39">
        <f t="shared" ca="1" si="7"/>
        <v>2</v>
      </c>
      <c r="B128" s="39">
        <f t="shared" ca="1" si="8"/>
        <v>44</v>
      </c>
      <c r="C128" s="49"/>
      <c r="D128" s="16" t="b">
        <f t="shared" ca="1" si="12"/>
        <v>0</v>
      </c>
      <c r="E128" s="42" t="str">
        <f ca="1">_xlfn.IFNA(VLOOKUP(B128,Rubric[],2+VALUE(LEFT(Type!$B$1,1)),),"")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- 9.  ISO2</v>
      </c>
      <c r="F128" s="42" t="str">
        <f ca="1">_xlfn.IFNA(VLOOKUP(A128,Table4[[#All],[Id_Serv]:[Dsg_EN Servico]],2+VALUE(LEFT(Type!$B$1,1)),0),"")</f>
        <v>2. Serviços que permitam levantar numerário de uma conta de pagamento, bem como todas as operações necessárias para a gestão dessa conta;</v>
      </c>
      <c r="G128" s="43" t="b">
        <f t="shared" ca="1" si="9"/>
        <v>0</v>
      </c>
      <c r="H128" s="73">
        <f t="shared" si="10"/>
        <v>5</v>
      </c>
      <c r="I128" s="73">
        <v>44</v>
      </c>
      <c r="J128" s="73">
        <v>2</v>
      </c>
      <c r="K128" s="72" t="str">
        <f t="shared" si="11"/>
        <v/>
      </c>
      <c r="L128" s="38" t="str">
        <f ca="1">VLOOKUP(B128,TA_Rubric!$A$1:$G$93,4+LEFT(Type!$B$1,1),)</f>
        <v>Não</v>
      </c>
    </row>
    <row r="129" spans="1:12" ht="63.95" customHeight="1" x14ac:dyDescent="0.25">
      <c r="A129" s="39">
        <f t="shared" ca="1" si="7"/>
        <v>2</v>
      </c>
      <c r="B129" s="39">
        <f t="shared" ca="1" si="8"/>
        <v>45</v>
      </c>
      <c r="C129" s="49"/>
      <c r="D129" s="16" t="b">
        <f t="shared" ca="1" si="12"/>
        <v>0</v>
      </c>
      <c r="E129" s="42" t="str">
        <f ca="1">_xlfn.IFNA(VLOOKUP(B129,Rubric[],2+VALUE(LEFT(Type!$B$1,1)),),"")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- 10. ISO2</v>
      </c>
      <c r="F129" s="42" t="str">
        <f ca="1">_xlfn.IFNA(VLOOKUP(A129,Table4[[#All],[Id_Serv]:[Dsg_EN Servico]],2+VALUE(LEFT(Type!$B$1,1)),0),"")</f>
        <v>2. Serviços que permitam levantar numerário de uma conta de pagamento, bem como todas as operações necessárias para a gestão dessa conta;</v>
      </c>
      <c r="G129" s="43" t="b">
        <f t="shared" ca="1" si="9"/>
        <v>0</v>
      </c>
      <c r="H129" s="73">
        <f t="shared" si="10"/>
        <v>5</v>
      </c>
      <c r="I129" s="73">
        <v>45</v>
      </c>
      <c r="J129" s="73">
        <v>2</v>
      </c>
      <c r="K129" s="72" t="str">
        <f t="shared" si="11"/>
        <v/>
      </c>
      <c r="L129" s="38" t="str">
        <f ca="1">VLOOKUP(B129,TA_Rubric!$A$1:$G$93,4+LEFT(Type!$B$1,1),)</f>
        <v>Não</v>
      </c>
    </row>
    <row r="130" spans="1:12" ht="63.95" customHeight="1" x14ac:dyDescent="0.25">
      <c r="A130" s="39">
        <f t="shared" ref="A130:A193" ca="1" si="13">INDIRECT("Type!"&amp;ADDRESS(H130,J130))</f>
        <v>2</v>
      </c>
      <c r="B130" s="39">
        <f t="shared" ref="B130:B193" ca="1" si="14">IF(A130="","",I130)</f>
        <v>46</v>
      </c>
      <c r="C130" s="49"/>
      <c r="D130" s="16" t="b">
        <f t="shared" ca="1" si="12"/>
        <v>0</v>
      </c>
      <c r="E130" s="42" t="str">
        <f ca="1">_xlfn.IFNA(VLOOKUP(B130,Rubric[],2+VALUE(LEFT(Type!$B$1,1)),),"")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- 11. ISO2</v>
      </c>
      <c r="F130" s="42" t="str">
        <f ca="1">_xlfn.IFNA(VLOOKUP(A130,Table4[[#All],[Id_Serv]:[Dsg_EN Servico]],2+VALUE(LEFT(Type!$B$1,1)),0),"")</f>
        <v>2. Serviços que permitam levantar numerário de uma conta de pagamento, bem como todas as operações necessárias para a gestão dessa conta;</v>
      </c>
      <c r="G130" s="43" t="b">
        <f t="shared" ref="G130:G193" ca="1" si="15">IF(A130="",FALSE,INDIRECT("Type!"&amp;ADDRESS(H130,J130+2)))</f>
        <v>0</v>
      </c>
      <c r="H130" s="73">
        <f t="shared" si="10"/>
        <v>5</v>
      </c>
      <c r="I130" s="73">
        <v>46</v>
      </c>
      <c r="J130" s="73">
        <v>2</v>
      </c>
      <c r="K130" s="72" t="str">
        <f t="shared" si="11"/>
        <v/>
      </c>
      <c r="L130" s="38" t="str">
        <f ca="1">VLOOKUP(B130,TA_Rubric!$A$1:$G$93,4+LEFT(Type!$B$1,1),)</f>
        <v>Não</v>
      </c>
    </row>
    <row r="131" spans="1:12" ht="63.95" customHeight="1" x14ac:dyDescent="0.25">
      <c r="A131" s="39">
        <f t="shared" ca="1" si="13"/>
        <v>2</v>
      </c>
      <c r="B131" s="39">
        <f t="shared" ca="1" si="14"/>
        <v>47</v>
      </c>
      <c r="C131" s="49"/>
      <c r="D131" s="16" t="b">
        <f t="shared" ca="1" si="12"/>
        <v>0</v>
      </c>
      <c r="E131" s="42" t="str">
        <f ca="1">_xlfn.IFNA(VLOOKUP(B131,Rubric[],2+VALUE(LEFT(Type!$B$1,1)),),"")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- 12. ISO2</v>
      </c>
      <c r="F131" s="42" t="str">
        <f ca="1">_xlfn.IFNA(VLOOKUP(A131,Table4[[#All],[Id_Serv]:[Dsg_EN Servico]],2+VALUE(LEFT(Type!$B$1,1)),0),"")</f>
        <v>2. Serviços que permitam levantar numerário de uma conta de pagamento, bem como todas as operações necessárias para a gestão dessa conta;</v>
      </c>
      <c r="G131" s="43" t="b">
        <f t="shared" ca="1" si="15"/>
        <v>0</v>
      </c>
      <c r="H131" s="73">
        <f t="shared" ref="H131:H194" si="16">IF(I130&gt;I131,H130+1,H130)</f>
        <v>5</v>
      </c>
      <c r="I131" s="73">
        <v>47</v>
      </c>
      <c r="J131" s="73">
        <v>2</v>
      </c>
      <c r="K131" s="72" t="str">
        <f t="shared" ref="K131:K194" si="17">IF(C131&lt;&gt;"",1,"")</f>
        <v/>
      </c>
      <c r="L131" s="38" t="str">
        <f ca="1">VLOOKUP(B131,TA_Rubric!$A$1:$G$93,4+LEFT(Type!$B$1,1),)</f>
        <v>Não</v>
      </c>
    </row>
    <row r="132" spans="1:12" ht="63.95" customHeight="1" x14ac:dyDescent="0.25">
      <c r="A132" s="39">
        <f t="shared" ca="1" si="13"/>
        <v>2</v>
      </c>
      <c r="B132" s="39">
        <f t="shared" ca="1" si="14"/>
        <v>48</v>
      </c>
      <c r="C132" s="49"/>
      <c r="D132" s="16" t="b">
        <f t="shared" ca="1" si="12"/>
        <v>0</v>
      </c>
      <c r="E132" s="42" t="str">
        <f ca="1">_xlfn.IFNA(VLOOKUP(B132,Rubric[],2+VALUE(LEFT(Type!$B$1,1)),),"")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- 13. ISO2</v>
      </c>
      <c r="F132" s="42" t="str">
        <f ca="1">_xlfn.IFNA(VLOOKUP(A132,Table4[[#All],[Id_Serv]:[Dsg_EN Servico]],2+VALUE(LEFT(Type!$B$1,1)),0),"")</f>
        <v>2. Serviços que permitam levantar numerário de uma conta de pagamento, bem como todas as operações necessárias para a gestão dessa conta;</v>
      </c>
      <c r="G132" s="43" t="b">
        <f t="shared" ca="1" si="15"/>
        <v>0</v>
      </c>
      <c r="H132" s="73">
        <f t="shared" si="16"/>
        <v>5</v>
      </c>
      <c r="I132" s="73">
        <v>48</v>
      </c>
      <c r="J132" s="73">
        <v>2</v>
      </c>
      <c r="K132" s="72" t="str">
        <f t="shared" si="17"/>
        <v/>
      </c>
      <c r="L132" s="38" t="str">
        <f ca="1">VLOOKUP(B132,TA_Rubric!$A$1:$G$93,4+LEFT(Type!$B$1,1),)</f>
        <v>Não</v>
      </c>
    </row>
    <row r="133" spans="1:12" ht="63.95" customHeight="1" x14ac:dyDescent="0.25">
      <c r="A133" s="39">
        <f t="shared" ca="1" si="13"/>
        <v>2</v>
      </c>
      <c r="B133" s="39">
        <f t="shared" ca="1" si="14"/>
        <v>49</v>
      </c>
      <c r="C133" s="49"/>
      <c r="D133" s="16" t="b">
        <f t="shared" ca="1" si="12"/>
        <v>0</v>
      </c>
      <c r="E133" s="42" t="str">
        <f ca="1">_xlfn.IFNA(VLOOKUP(B133,Rubric[],2+VALUE(LEFT(Type!$B$1,1)),),"")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- 14. ISO2</v>
      </c>
      <c r="F133" s="42" t="str">
        <f ca="1">_xlfn.IFNA(VLOOKUP(A133,Table4[[#All],[Id_Serv]:[Dsg_EN Servico]],2+VALUE(LEFT(Type!$B$1,1)),0),"")</f>
        <v>2. Serviços que permitam levantar numerário de uma conta de pagamento, bem como todas as operações necessárias para a gestão dessa conta;</v>
      </c>
      <c r="G133" s="43" t="b">
        <f t="shared" ca="1" si="15"/>
        <v>0</v>
      </c>
      <c r="H133" s="73">
        <f t="shared" si="16"/>
        <v>5</v>
      </c>
      <c r="I133" s="73">
        <v>49</v>
      </c>
      <c r="J133" s="73">
        <v>2</v>
      </c>
      <c r="K133" s="72" t="str">
        <f t="shared" si="17"/>
        <v/>
      </c>
      <c r="L133" s="38" t="str">
        <f ca="1">VLOOKUP(B133,TA_Rubric!$A$1:$G$93,4+LEFT(Type!$B$1,1),)</f>
        <v>Não</v>
      </c>
    </row>
    <row r="134" spans="1:12" ht="63.95" customHeight="1" x14ac:dyDescent="0.25">
      <c r="A134" s="39">
        <f t="shared" ca="1" si="13"/>
        <v>2</v>
      </c>
      <c r="B134" s="39">
        <f t="shared" ca="1" si="14"/>
        <v>50</v>
      </c>
      <c r="C134" s="49"/>
      <c r="D134" s="16" t="b">
        <f t="shared" ca="1" si="12"/>
        <v>0</v>
      </c>
      <c r="E134" s="42" t="str">
        <f ca="1">_xlfn.IFNA(VLOOKUP(B134,Rubric[],2+VALUE(LEFT(Type!$B$1,1)),),"")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- 15. ISO2</v>
      </c>
      <c r="F134" s="42" t="str">
        <f ca="1">_xlfn.IFNA(VLOOKUP(A134,Table4[[#All],[Id_Serv]:[Dsg_EN Servico]],2+VALUE(LEFT(Type!$B$1,1)),0),"")</f>
        <v>2. Serviços que permitam levantar numerário de uma conta de pagamento, bem como todas as operações necessárias para a gestão dessa conta;</v>
      </c>
      <c r="G134" s="43" t="b">
        <f t="shared" ca="1" si="15"/>
        <v>0</v>
      </c>
      <c r="H134" s="73">
        <f t="shared" si="16"/>
        <v>5</v>
      </c>
      <c r="I134" s="73">
        <v>50</v>
      </c>
      <c r="J134" s="73">
        <v>2</v>
      </c>
      <c r="K134" s="72" t="str">
        <f t="shared" si="17"/>
        <v/>
      </c>
      <c r="L134" s="38" t="str">
        <f ca="1">VLOOKUP(B134,TA_Rubric!$A$1:$G$93,4+LEFT(Type!$B$1,1),)</f>
        <v>Não</v>
      </c>
    </row>
    <row r="135" spans="1:12" ht="63.95" customHeight="1" x14ac:dyDescent="0.25">
      <c r="A135" s="39">
        <f t="shared" ca="1" si="13"/>
        <v>2</v>
      </c>
      <c r="B135" s="39">
        <f t="shared" ca="1" si="14"/>
        <v>51</v>
      </c>
      <c r="C135" s="49"/>
      <c r="D135" s="16" t="b">
        <f t="shared" ca="1" si="12"/>
        <v>0</v>
      </c>
      <c r="E135" s="42" t="str">
        <f ca="1">_xlfn.IFNA(VLOOKUP(B135,Rubric[],2+VALUE(LEFT(Type!$B$1,1)),),"")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- 16. ISO2</v>
      </c>
      <c r="F135" s="42" t="str">
        <f ca="1">_xlfn.IFNA(VLOOKUP(A135,Table4[[#All],[Id_Serv]:[Dsg_EN Servico]],2+VALUE(LEFT(Type!$B$1,1)),0),"")</f>
        <v>2. Serviços que permitam levantar numerário de uma conta de pagamento, bem como todas as operações necessárias para a gestão dessa conta;</v>
      </c>
      <c r="G135" s="43" t="b">
        <f t="shared" ca="1" si="15"/>
        <v>0</v>
      </c>
      <c r="H135" s="73">
        <f t="shared" si="16"/>
        <v>5</v>
      </c>
      <c r="I135" s="73">
        <v>51</v>
      </c>
      <c r="J135" s="73">
        <v>2</v>
      </c>
      <c r="K135" s="72" t="str">
        <f t="shared" si="17"/>
        <v/>
      </c>
      <c r="L135" s="38" t="str">
        <f ca="1">VLOOKUP(B135,TA_Rubric!$A$1:$G$93,4+LEFT(Type!$B$1,1),)</f>
        <v>Não</v>
      </c>
    </row>
    <row r="136" spans="1:12" ht="63.95" customHeight="1" x14ac:dyDescent="0.25">
      <c r="A136" s="39">
        <f t="shared" ca="1" si="13"/>
        <v>2</v>
      </c>
      <c r="B136" s="39">
        <f t="shared" ca="1" si="14"/>
        <v>52</v>
      </c>
      <c r="C136" s="49"/>
      <c r="D136" s="16" t="b">
        <f t="shared" ca="1" si="12"/>
        <v>0</v>
      </c>
      <c r="E136" s="42" t="str">
        <f ca="1">_xlfn.IFNA(VLOOKUP(B136,Rubric[],2+VALUE(LEFT(Type!$B$1,1)),),"")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- 17. ISO2</v>
      </c>
      <c r="F136" s="42" t="str">
        <f ca="1">_xlfn.IFNA(VLOOKUP(A136,Table4[[#All],[Id_Serv]:[Dsg_EN Servico]],2+VALUE(LEFT(Type!$B$1,1)),0),"")</f>
        <v>2. Serviços que permitam levantar numerário de uma conta de pagamento, bem como todas as operações necessárias para a gestão dessa conta;</v>
      </c>
      <c r="G136" s="43" t="b">
        <f t="shared" ca="1" si="15"/>
        <v>0</v>
      </c>
      <c r="H136" s="73">
        <f t="shared" si="16"/>
        <v>5</v>
      </c>
      <c r="I136" s="73">
        <v>52</v>
      </c>
      <c r="J136" s="73">
        <v>2</v>
      </c>
      <c r="K136" s="72" t="str">
        <f t="shared" si="17"/>
        <v/>
      </c>
      <c r="L136" s="38" t="str">
        <f ca="1">VLOOKUP(B136,TA_Rubric!$A$1:$G$93,4+LEFT(Type!$B$1,1),)</f>
        <v>Não</v>
      </c>
    </row>
    <row r="137" spans="1:12" ht="63.95" customHeight="1" x14ac:dyDescent="0.25">
      <c r="A137" s="39">
        <f t="shared" ca="1" si="13"/>
        <v>2</v>
      </c>
      <c r="B137" s="39">
        <f t="shared" ca="1" si="14"/>
        <v>53</v>
      </c>
      <c r="C137" s="49"/>
      <c r="D137" s="16" t="b">
        <f t="shared" ca="1" si="12"/>
        <v>0</v>
      </c>
      <c r="E137" s="42" t="str">
        <f ca="1">_xlfn.IFNA(VLOOKUP(B137,Rubric[],2+VALUE(LEFT(Type!$B$1,1)),),"")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- 18. ISO2</v>
      </c>
      <c r="F137" s="42" t="str">
        <f ca="1">_xlfn.IFNA(VLOOKUP(A137,Table4[[#All],[Id_Serv]:[Dsg_EN Servico]],2+VALUE(LEFT(Type!$B$1,1)),0),"")</f>
        <v>2. Serviços que permitam levantar numerário de uma conta de pagamento, bem como todas as operações necessárias para a gestão dessa conta;</v>
      </c>
      <c r="G137" s="43" t="b">
        <f t="shared" ca="1" si="15"/>
        <v>0</v>
      </c>
      <c r="H137" s="73">
        <f t="shared" si="16"/>
        <v>5</v>
      </c>
      <c r="I137" s="73">
        <v>53</v>
      </c>
      <c r="J137" s="73">
        <v>2</v>
      </c>
      <c r="K137" s="72" t="str">
        <f t="shared" si="17"/>
        <v/>
      </c>
      <c r="L137" s="38" t="str">
        <f ca="1">VLOOKUP(B137,TA_Rubric!$A$1:$G$93,4+LEFT(Type!$B$1,1),)</f>
        <v>Não</v>
      </c>
    </row>
    <row r="138" spans="1:12" ht="63.95" customHeight="1" x14ac:dyDescent="0.25">
      <c r="A138" s="39">
        <f t="shared" ca="1" si="13"/>
        <v>2</v>
      </c>
      <c r="B138" s="39">
        <f t="shared" ca="1" si="14"/>
        <v>54</v>
      </c>
      <c r="C138" s="49"/>
      <c r="D138" s="16" t="b">
        <f t="shared" ca="1" si="12"/>
        <v>0</v>
      </c>
      <c r="E138" s="42" t="str">
        <f ca="1">_xlfn.IFNA(VLOOKUP(B138,Rubric[],2+VALUE(LEFT(Type!$B$1,1)),),"")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- 19. ISO2</v>
      </c>
      <c r="F138" s="42" t="str">
        <f ca="1">_xlfn.IFNA(VLOOKUP(A138,Table4[[#All],[Id_Serv]:[Dsg_EN Servico]],2+VALUE(LEFT(Type!$B$1,1)),0),"")</f>
        <v>2. Serviços que permitam levantar numerário de uma conta de pagamento, bem como todas as operações necessárias para a gestão dessa conta;</v>
      </c>
      <c r="G138" s="43" t="b">
        <f t="shared" ca="1" si="15"/>
        <v>0</v>
      </c>
      <c r="H138" s="73">
        <f t="shared" si="16"/>
        <v>5</v>
      </c>
      <c r="I138" s="73">
        <v>54</v>
      </c>
      <c r="J138" s="73">
        <v>2</v>
      </c>
      <c r="K138" s="72" t="str">
        <f t="shared" si="17"/>
        <v/>
      </c>
      <c r="L138" s="38" t="str">
        <f ca="1">VLOOKUP(B138,TA_Rubric!$A$1:$G$93,4+LEFT(Type!$B$1,1),)</f>
        <v>Não</v>
      </c>
    </row>
    <row r="139" spans="1:12" ht="63.95" customHeight="1" x14ac:dyDescent="0.25">
      <c r="A139" s="39">
        <f t="shared" ca="1" si="13"/>
        <v>2</v>
      </c>
      <c r="B139" s="39">
        <f t="shared" ca="1" si="14"/>
        <v>55</v>
      </c>
      <c r="C139" s="49"/>
      <c r="D139" s="16" t="b">
        <f t="shared" ca="1" si="12"/>
        <v>0</v>
      </c>
      <c r="E139" s="42" t="str">
        <f ca="1">_xlfn.IFNA(VLOOKUP(B139,Rubric[],2+VALUE(LEFT(Type!$B$1,1)),),"")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- 20. ISO2</v>
      </c>
      <c r="F139" s="42" t="str">
        <f ca="1">_xlfn.IFNA(VLOOKUP(A139,Table4[[#All],[Id_Serv]:[Dsg_EN Servico]],2+VALUE(LEFT(Type!$B$1,1)),0),"")</f>
        <v>2. Serviços que permitam levantar numerário de uma conta de pagamento, bem como todas as operações necessárias para a gestão dessa conta;</v>
      </c>
      <c r="G139" s="43" t="b">
        <f t="shared" ca="1" si="15"/>
        <v>0</v>
      </c>
      <c r="H139" s="73">
        <f t="shared" si="16"/>
        <v>5</v>
      </c>
      <c r="I139" s="73">
        <v>55</v>
      </c>
      <c r="J139" s="73">
        <v>2</v>
      </c>
      <c r="K139" s="72" t="str">
        <f t="shared" si="17"/>
        <v/>
      </c>
      <c r="L139" s="38" t="str">
        <f ca="1">VLOOKUP(B139,TA_Rubric!$A$1:$G$93,4+LEFT(Type!$B$1,1),)</f>
        <v>Não</v>
      </c>
    </row>
    <row r="140" spans="1:12" ht="63.95" customHeight="1" x14ac:dyDescent="0.25">
      <c r="A140" s="39">
        <f t="shared" ca="1" si="13"/>
        <v>2</v>
      </c>
      <c r="B140" s="39">
        <f t="shared" ca="1" si="14"/>
        <v>56</v>
      </c>
      <c r="C140" s="49"/>
      <c r="D140" s="16" t="b">
        <f t="shared" ca="1" si="12"/>
        <v>0</v>
      </c>
      <c r="E140" s="42" t="str">
        <f ca="1">_xlfn.IFNA(VLOOKUP(B140,Rubric[],2+VALUE(LEFT(Type!$B$1,1)),),"")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- 21. ISO2</v>
      </c>
      <c r="F140" s="42" t="str">
        <f ca="1">_xlfn.IFNA(VLOOKUP(A140,Table4[[#All],[Id_Serv]:[Dsg_EN Servico]],2+VALUE(LEFT(Type!$B$1,1)),0),"")</f>
        <v>2. Serviços que permitam levantar numerário de uma conta de pagamento, bem como todas as operações necessárias para a gestão dessa conta;</v>
      </c>
      <c r="G140" s="43" t="b">
        <f t="shared" ca="1" si="15"/>
        <v>0</v>
      </c>
      <c r="H140" s="73">
        <f t="shared" si="16"/>
        <v>5</v>
      </c>
      <c r="I140" s="73">
        <v>56</v>
      </c>
      <c r="J140" s="73">
        <v>2</v>
      </c>
      <c r="K140" s="72" t="str">
        <f t="shared" si="17"/>
        <v/>
      </c>
      <c r="L140" s="38" t="str">
        <f ca="1">VLOOKUP(B140,TA_Rubric!$A$1:$G$93,4+LEFT(Type!$B$1,1),)</f>
        <v>Não</v>
      </c>
    </row>
    <row r="141" spans="1:12" ht="63.95" customHeight="1" x14ac:dyDescent="0.25">
      <c r="A141" s="39">
        <f t="shared" ca="1" si="13"/>
        <v>2</v>
      </c>
      <c r="B141" s="39">
        <f t="shared" ca="1" si="14"/>
        <v>57</v>
      </c>
      <c r="C141" s="49"/>
      <c r="D141" s="16" t="b">
        <f t="shared" ca="1" si="12"/>
        <v>0</v>
      </c>
      <c r="E141" s="42" t="str">
        <f ca="1">_xlfn.IFNA(VLOOKUP(B141,Rubric[],2+VALUE(LEFT(Type!$B$1,1)),),"")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- 22. ISO2</v>
      </c>
      <c r="F141" s="42" t="str">
        <f ca="1">_xlfn.IFNA(VLOOKUP(A141,Table4[[#All],[Id_Serv]:[Dsg_EN Servico]],2+VALUE(LEFT(Type!$B$1,1)),0),"")</f>
        <v>2. Serviços que permitam levantar numerário de uma conta de pagamento, bem como todas as operações necessárias para a gestão dessa conta;</v>
      </c>
      <c r="G141" s="43" t="b">
        <f t="shared" ca="1" si="15"/>
        <v>0</v>
      </c>
      <c r="H141" s="73">
        <f t="shared" si="16"/>
        <v>5</v>
      </c>
      <c r="I141" s="73">
        <v>57</v>
      </c>
      <c r="J141" s="73">
        <v>2</v>
      </c>
      <c r="K141" s="72" t="str">
        <f t="shared" si="17"/>
        <v/>
      </c>
      <c r="L141" s="38" t="str">
        <f ca="1">VLOOKUP(B141,TA_Rubric!$A$1:$G$93,4+LEFT(Type!$B$1,1),)</f>
        <v>Não</v>
      </c>
    </row>
    <row r="142" spans="1:12" ht="63.95" customHeight="1" x14ac:dyDescent="0.25">
      <c r="A142" s="39">
        <f t="shared" ca="1" si="13"/>
        <v>2</v>
      </c>
      <c r="B142" s="39">
        <f t="shared" ca="1" si="14"/>
        <v>58</v>
      </c>
      <c r="C142" s="49"/>
      <c r="D142" s="16" t="b">
        <f t="shared" ca="1" si="12"/>
        <v>0</v>
      </c>
      <c r="E142" s="42" t="str">
        <f ca="1">_xlfn.IFNA(VLOOKUP(B142,Rubric[],2+VALUE(LEFT(Type!$B$1,1)),),"")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- 23. ISO2</v>
      </c>
      <c r="F142" s="42" t="str">
        <f ca="1">_xlfn.IFNA(VLOOKUP(A142,Table4[[#All],[Id_Serv]:[Dsg_EN Servico]],2+VALUE(LEFT(Type!$B$1,1)),0),"")</f>
        <v>2. Serviços que permitam levantar numerário de uma conta de pagamento, bem como todas as operações necessárias para a gestão dessa conta;</v>
      </c>
      <c r="G142" s="43" t="b">
        <f t="shared" ca="1" si="15"/>
        <v>0</v>
      </c>
      <c r="H142" s="73">
        <f t="shared" si="16"/>
        <v>5</v>
      </c>
      <c r="I142" s="73">
        <v>58</v>
      </c>
      <c r="J142" s="73">
        <v>2</v>
      </c>
      <c r="K142" s="72" t="str">
        <f t="shared" si="17"/>
        <v/>
      </c>
      <c r="L142" s="38" t="str">
        <f ca="1">VLOOKUP(B142,TA_Rubric!$A$1:$G$93,4+LEFT(Type!$B$1,1),)</f>
        <v>Não</v>
      </c>
    </row>
    <row r="143" spans="1:12" ht="63.95" customHeight="1" x14ac:dyDescent="0.25">
      <c r="A143" s="39">
        <f t="shared" ca="1" si="13"/>
        <v>2</v>
      </c>
      <c r="B143" s="39">
        <f t="shared" ca="1" si="14"/>
        <v>59</v>
      </c>
      <c r="C143" s="49"/>
      <c r="D143" s="16" t="b">
        <f t="shared" ca="1" si="12"/>
        <v>0</v>
      </c>
      <c r="E143" s="42" t="str">
        <f ca="1">_xlfn.IFNA(VLOOKUP(B143,Rubric[],2+VALUE(LEFT(Type!$B$1,1)),),"")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- 24. ISO2</v>
      </c>
      <c r="F143" s="42" t="str">
        <f ca="1">_xlfn.IFNA(VLOOKUP(A143,Table4[[#All],[Id_Serv]:[Dsg_EN Servico]],2+VALUE(LEFT(Type!$B$1,1)),0),"")</f>
        <v>2. Serviços que permitam levantar numerário de uma conta de pagamento, bem como todas as operações necessárias para a gestão dessa conta;</v>
      </c>
      <c r="G143" s="43" t="b">
        <f t="shared" ca="1" si="15"/>
        <v>0</v>
      </c>
      <c r="H143" s="73">
        <f t="shared" si="16"/>
        <v>5</v>
      </c>
      <c r="I143" s="73">
        <v>59</v>
      </c>
      <c r="J143" s="73">
        <v>2</v>
      </c>
      <c r="K143" s="72" t="str">
        <f t="shared" si="17"/>
        <v/>
      </c>
      <c r="L143" s="38" t="str">
        <f ca="1">VLOOKUP(B143,TA_Rubric!$A$1:$G$93,4+LEFT(Type!$B$1,1),)</f>
        <v>Não</v>
      </c>
    </row>
    <row r="144" spans="1:12" ht="63.95" customHeight="1" x14ac:dyDescent="0.25">
      <c r="A144" s="39">
        <f t="shared" ca="1" si="13"/>
        <v>2</v>
      </c>
      <c r="B144" s="39">
        <f t="shared" ca="1" si="14"/>
        <v>60</v>
      </c>
      <c r="C144" s="49"/>
      <c r="D144" s="16" t="b">
        <f t="shared" ca="1" si="12"/>
        <v>0</v>
      </c>
      <c r="E144" s="42" t="str">
        <f ca="1">_xlfn.IFNA(VLOOKUP(B144,Rubric[],2+VALUE(LEFT(Type!$B$1,1)),),"")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- 25. ISO2</v>
      </c>
      <c r="F144" s="42" t="str">
        <f ca="1">_xlfn.IFNA(VLOOKUP(A144,Table4[[#All],[Id_Serv]:[Dsg_EN Servico]],2+VALUE(LEFT(Type!$B$1,1)),0),"")</f>
        <v>2. Serviços que permitam levantar numerário de uma conta de pagamento, bem como todas as operações necessárias para a gestão dessa conta;</v>
      </c>
      <c r="G144" s="43" t="b">
        <f t="shared" ca="1" si="15"/>
        <v>0</v>
      </c>
      <c r="H144" s="73">
        <f t="shared" si="16"/>
        <v>5</v>
      </c>
      <c r="I144" s="73">
        <v>60</v>
      </c>
      <c r="J144" s="73">
        <v>2</v>
      </c>
      <c r="K144" s="72" t="str">
        <f t="shared" si="17"/>
        <v/>
      </c>
      <c r="L144" s="38" t="str">
        <f ca="1">VLOOKUP(B144,TA_Rubric!$A$1:$G$93,4+LEFT(Type!$B$1,1),)</f>
        <v>Não</v>
      </c>
    </row>
    <row r="145" spans="1:12" ht="63.95" customHeight="1" x14ac:dyDescent="0.25">
      <c r="A145" s="39">
        <f t="shared" ca="1" si="13"/>
        <v>2</v>
      </c>
      <c r="B145" s="39">
        <f t="shared" ca="1" si="14"/>
        <v>61</v>
      </c>
      <c r="C145" s="49"/>
      <c r="D145" s="16" t="b">
        <f t="shared" ca="1" si="12"/>
        <v>0</v>
      </c>
      <c r="E145" s="42" t="str">
        <f ca="1">_xlfn.IFNA(VLOOKUP(B145,Rubric[],2+VALUE(LEFT(Type!$B$1,1)),),"")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- 26. ISO2</v>
      </c>
      <c r="F145" s="42" t="str">
        <f ca="1">_xlfn.IFNA(VLOOKUP(A145,Table4[[#All],[Id_Serv]:[Dsg_EN Servico]],2+VALUE(LEFT(Type!$B$1,1)),0),"")</f>
        <v>2. Serviços que permitam levantar numerário de uma conta de pagamento, bem como todas as operações necessárias para a gestão dessa conta;</v>
      </c>
      <c r="G145" s="43" t="b">
        <f t="shared" ca="1" si="15"/>
        <v>0</v>
      </c>
      <c r="H145" s="73">
        <f t="shared" si="16"/>
        <v>5</v>
      </c>
      <c r="I145" s="73">
        <v>61</v>
      </c>
      <c r="J145" s="73">
        <v>2</v>
      </c>
      <c r="K145" s="72" t="str">
        <f t="shared" si="17"/>
        <v/>
      </c>
      <c r="L145" s="38" t="str">
        <f ca="1">VLOOKUP(B145,TA_Rubric!$A$1:$G$93,4+LEFT(Type!$B$1,1),)</f>
        <v>Não</v>
      </c>
    </row>
    <row r="146" spans="1:12" ht="63.95" customHeight="1" x14ac:dyDescent="0.25">
      <c r="A146" s="39">
        <f t="shared" ca="1" si="13"/>
        <v>2</v>
      </c>
      <c r="B146" s="39">
        <f t="shared" ca="1" si="14"/>
        <v>62</v>
      </c>
      <c r="C146" s="49"/>
      <c r="D146" s="16" t="b">
        <f t="shared" ca="1" si="12"/>
        <v>0</v>
      </c>
      <c r="E146" s="42" t="str">
        <f ca="1">_xlfn.IFNA(VLOOKUP(B146,Rubric[],2+VALUE(LEFT(Type!$B$1,1)),),"")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- 27. ISO2</v>
      </c>
      <c r="F146" s="42" t="str">
        <f ca="1">_xlfn.IFNA(VLOOKUP(A146,Table4[[#All],[Id_Serv]:[Dsg_EN Servico]],2+VALUE(LEFT(Type!$B$1,1)),0),"")</f>
        <v>2. Serviços que permitam levantar numerário de uma conta de pagamento, bem como todas as operações necessárias para a gestão dessa conta;</v>
      </c>
      <c r="G146" s="43" t="b">
        <f t="shared" ca="1" si="15"/>
        <v>0</v>
      </c>
      <c r="H146" s="73">
        <f t="shared" si="16"/>
        <v>5</v>
      </c>
      <c r="I146" s="73">
        <v>62</v>
      </c>
      <c r="J146" s="73">
        <v>2</v>
      </c>
      <c r="K146" s="72" t="str">
        <f t="shared" si="17"/>
        <v/>
      </c>
      <c r="L146" s="38" t="str">
        <f ca="1">VLOOKUP(B146,TA_Rubric!$A$1:$G$93,4+LEFT(Type!$B$1,1),)</f>
        <v>Não</v>
      </c>
    </row>
    <row r="147" spans="1:12" ht="63.95" customHeight="1" x14ac:dyDescent="0.25">
      <c r="A147" s="39">
        <f t="shared" ca="1" si="13"/>
        <v>2</v>
      </c>
      <c r="B147" s="39">
        <f t="shared" ca="1" si="14"/>
        <v>63</v>
      </c>
      <c r="C147" s="49"/>
      <c r="D147" s="16" t="b">
        <f t="shared" ca="1" si="12"/>
        <v>0</v>
      </c>
      <c r="E147" s="42" t="str">
        <f ca="1">_xlfn.IFNA(VLOOKUP(B147,Rubric[],2+VALUE(LEFT(Type!$B$1,1)),),"")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- 28. ISO2</v>
      </c>
      <c r="F147" s="42" t="str">
        <f ca="1">_xlfn.IFNA(VLOOKUP(A147,Table4[[#All],[Id_Serv]:[Dsg_EN Servico]],2+VALUE(LEFT(Type!$B$1,1)),0),"")</f>
        <v>2. Serviços que permitam levantar numerário de uma conta de pagamento, bem como todas as operações necessárias para a gestão dessa conta;</v>
      </c>
      <c r="G147" s="43" t="b">
        <f t="shared" ca="1" si="15"/>
        <v>0</v>
      </c>
      <c r="H147" s="73">
        <f t="shared" si="16"/>
        <v>5</v>
      </c>
      <c r="I147" s="73">
        <v>63</v>
      </c>
      <c r="J147" s="73">
        <v>2</v>
      </c>
      <c r="K147" s="72" t="str">
        <f t="shared" si="17"/>
        <v/>
      </c>
      <c r="L147" s="38" t="str">
        <f ca="1">VLOOKUP(B147,TA_Rubric!$A$1:$G$93,4+LEFT(Type!$B$1,1),)</f>
        <v>Não</v>
      </c>
    </row>
    <row r="148" spans="1:12" ht="63.95" customHeight="1" x14ac:dyDescent="0.25">
      <c r="A148" s="39">
        <f t="shared" ca="1" si="13"/>
        <v>2</v>
      </c>
      <c r="B148" s="39">
        <f t="shared" ca="1" si="14"/>
        <v>64</v>
      </c>
      <c r="C148" s="49"/>
      <c r="D148" s="16" t="b">
        <f t="shared" ca="1" si="12"/>
        <v>0</v>
      </c>
      <c r="E148" s="42" t="str">
        <f ca="1">_xlfn.IFNA(VLOOKUP(B148,Rubric[],2+VALUE(LEFT(Type!$B$1,1)),),"")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- 29. ISO2</v>
      </c>
      <c r="F148" s="42" t="str">
        <f ca="1">_xlfn.IFNA(VLOOKUP(A148,Table4[[#All],[Id_Serv]:[Dsg_EN Servico]],2+VALUE(LEFT(Type!$B$1,1)),0),"")</f>
        <v>2. Serviços que permitam levantar numerário de uma conta de pagamento, bem como todas as operações necessárias para a gestão dessa conta;</v>
      </c>
      <c r="G148" s="43" t="b">
        <f t="shared" ca="1" si="15"/>
        <v>0</v>
      </c>
      <c r="H148" s="73">
        <f t="shared" si="16"/>
        <v>5</v>
      </c>
      <c r="I148" s="73">
        <v>64</v>
      </c>
      <c r="J148" s="73">
        <v>2</v>
      </c>
      <c r="K148" s="72" t="str">
        <f t="shared" si="17"/>
        <v/>
      </c>
      <c r="L148" s="38" t="str">
        <f ca="1">VLOOKUP(B148,TA_Rubric!$A$1:$G$93,4+LEFT(Type!$B$1,1),)</f>
        <v>Não</v>
      </c>
    </row>
    <row r="149" spans="1:12" ht="63.95" customHeight="1" x14ac:dyDescent="0.25">
      <c r="A149" s="39">
        <f t="shared" ca="1" si="13"/>
        <v>2</v>
      </c>
      <c r="B149" s="39">
        <f t="shared" ca="1" si="14"/>
        <v>65</v>
      </c>
      <c r="C149" s="49"/>
      <c r="D149" s="16" t="b">
        <f t="shared" ca="1" si="12"/>
        <v>0</v>
      </c>
      <c r="E149" s="42" t="str">
        <f ca="1">_xlfn.IFNA(VLOOKUP(B149,Rubric[],2+VALUE(LEFT(Type!$B$1,1)),),"")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- 30. ISO2</v>
      </c>
      <c r="F149" s="42" t="str">
        <f ca="1">_xlfn.IFNA(VLOOKUP(A149,Table4[[#All],[Id_Serv]:[Dsg_EN Servico]],2+VALUE(LEFT(Type!$B$1,1)),0),"")</f>
        <v>2. Serviços que permitam levantar numerário de uma conta de pagamento, bem como todas as operações necessárias para a gestão dessa conta;</v>
      </c>
      <c r="G149" s="43" t="b">
        <f t="shared" ca="1" si="15"/>
        <v>0</v>
      </c>
      <c r="H149" s="73">
        <f t="shared" si="16"/>
        <v>5</v>
      </c>
      <c r="I149" s="73">
        <v>65</v>
      </c>
      <c r="J149" s="73">
        <v>2</v>
      </c>
      <c r="K149" s="72" t="str">
        <f t="shared" si="17"/>
        <v/>
      </c>
      <c r="L149" s="38" t="str">
        <f ca="1">VLOOKUP(B149,TA_Rubric!$A$1:$G$93,4+LEFT(Type!$B$1,1),)</f>
        <v>Não</v>
      </c>
    </row>
    <row r="150" spans="1:12" ht="63.95" customHeight="1" x14ac:dyDescent="0.25">
      <c r="A150" s="39">
        <f t="shared" ca="1" si="13"/>
        <v>2</v>
      </c>
      <c r="B150" s="39">
        <f t="shared" ca="1" si="14"/>
        <v>66</v>
      </c>
      <c r="C150" s="49"/>
      <c r="D150" s="16" t="b">
        <f t="shared" ca="1" si="12"/>
        <v>0</v>
      </c>
      <c r="E150" s="42" t="str">
        <f ca="1">_xlfn.IFNA(VLOOKUP(B150,Rubric[],2+VALUE(LEFT(Type!$B$1,1)),),"")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- 31. ISO2</v>
      </c>
      <c r="F150" s="42" t="str">
        <f ca="1">_xlfn.IFNA(VLOOKUP(A150,Table4[[#All],[Id_Serv]:[Dsg_EN Servico]],2+VALUE(LEFT(Type!$B$1,1)),0),"")</f>
        <v>2. Serviços que permitam levantar numerário de uma conta de pagamento, bem como todas as operações necessárias para a gestão dessa conta;</v>
      </c>
      <c r="G150" s="43" t="b">
        <f t="shared" ca="1" si="15"/>
        <v>0</v>
      </c>
      <c r="H150" s="73">
        <f t="shared" si="16"/>
        <v>5</v>
      </c>
      <c r="I150" s="73">
        <v>66</v>
      </c>
      <c r="J150" s="73">
        <v>2</v>
      </c>
      <c r="K150" s="72" t="str">
        <f t="shared" si="17"/>
        <v/>
      </c>
      <c r="L150" s="38" t="str">
        <f ca="1">VLOOKUP(B150,TA_Rubric!$A$1:$G$93,4+LEFT(Type!$B$1,1),)</f>
        <v>Não</v>
      </c>
    </row>
    <row r="151" spans="1:12" ht="63.95" customHeight="1" x14ac:dyDescent="0.25">
      <c r="A151" s="39">
        <f t="shared" ca="1" si="13"/>
        <v>2</v>
      </c>
      <c r="B151" s="39">
        <f t="shared" ca="1" si="14"/>
        <v>67</v>
      </c>
      <c r="C151" s="49"/>
      <c r="D151" s="16" t="b">
        <f t="shared" ca="1" si="12"/>
        <v>0</v>
      </c>
      <c r="E151" s="42" t="str">
        <f ca="1">_xlfn.IFNA(VLOOKUP(B151,Rubric[],2+VALUE(LEFT(Type!$B$1,1)),),"")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- 32. ISO2</v>
      </c>
      <c r="F151" s="42" t="str">
        <f ca="1">_xlfn.IFNA(VLOOKUP(A151,Table4[[#All],[Id_Serv]:[Dsg_EN Servico]],2+VALUE(LEFT(Type!$B$1,1)),0),"")</f>
        <v>2. Serviços que permitam levantar numerário de uma conta de pagamento, bem como todas as operações necessárias para a gestão dessa conta;</v>
      </c>
      <c r="G151" s="43" t="b">
        <f t="shared" ca="1" si="15"/>
        <v>0</v>
      </c>
      <c r="H151" s="73">
        <f t="shared" si="16"/>
        <v>5</v>
      </c>
      <c r="I151" s="73">
        <v>67</v>
      </c>
      <c r="J151" s="73">
        <v>2</v>
      </c>
      <c r="K151" s="72" t="str">
        <f t="shared" si="17"/>
        <v/>
      </c>
      <c r="L151" s="38" t="str">
        <f ca="1">VLOOKUP(B151,TA_Rubric!$A$1:$G$93,4+LEFT(Type!$B$1,1),)</f>
        <v>Não</v>
      </c>
    </row>
    <row r="152" spans="1:12" ht="63.95" customHeight="1" x14ac:dyDescent="0.25">
      <c r="A152" s="39">
        <f t="shared" ca="1" si="13"/>
        <v>2</v>
      </c>
      <c r="B152" s="39">
        <f t="shared" ca="1" si="14"/>
        <v>68</v>
      </c>
      <c r="C152" s="49"/>
      <c r="D152" s="16" t="b">
        <f t="shared" ca="1" si="12"/>
        <v>0</v>
      </c>
      <c r="E152" s="42" t="str">
        <f ca="1">_xlfn.IFNA(VLOOKUP(B152,Rubric[],2+VALUE(LEFT(Type!$B$1,1)),),"")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- 33. ISO2</v>
      </c>
      <c r="F152" s="42" t="str">
        <f ca="1">_xlfn.IFNA(VLOOKUP(A152,Table4[[#All],[Id_Serv]:[Dsg_EN Servico]],2+VALUE(LEFT(Type!$B$1,1)),0),"")</f>
        <v>2. Serviços que permitam levantar numerário de uma conta de pagamento, bem como todas as operações necessárias para a gestão dessa conta;</v>
      </c>
      <c r="G152" s="43" t="b">
        <f t="shared" ca="1" si="15"/>
        <v>0</v>
      </c>
      <c r="H152" s="73">
        <f t="shared" si="16"/>
        <v>5</v>
      </c>
      <c r="I152" s="73">
        <v>68</v>
      </c>
      <c r="J152" s="73">
        <v>2</v>
      </c>
      <c r="K152" s="72" t="str">
        <f t="shared" si="17"/>
        <v/>
      </c>
      <c r="L152" s="38" t="str">
        <f ca="1">VLOOKUP(B152,TA_Rubric!$A$1:$G$93,4+LEFT(Type!$B$1,1),)</f>
        <v>Não</v>
      </c>
    </row>
    <row r="153" spans="1:12" ht="63.95" customHeight="1" x14ac:dyDescent="0.25">
      <c r="A153" s="39">
        <f t="shared" ca="1" si="13"/>
        <v>2</v>
      </c>
      <c r="B153" s="39">
        <f t="shared" ca="1" si="14"/>
        <v>69</v>
      </c>
      <c r="C153" s="49"/>
      <c r="D153" s="16" t="b">
        <f t="shared" ca="1" si="12"/>
        <v>0</v>
      </c>
      <c r="E153" s="42" t="str">
        <f ca="1">_xlfn.IFNA(VLOOKUP(B153,Rubric[],2+VALUE(LEFT(Type!$B$1,1)),),"")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- 34. ISO2</v>
      </c>
      <c r="F153" s="42" t="str">
        <f ca="1">_xlfn.IFNA(VLOOKUP(A153,Table4[[#All],[Id_Serv]:[Dsg_EN Servico]],2+VALUE(LEFT(Type!$B$1,1)),0),"")</f>
        <v>2. Serviços que permitam levantar numerário de uma conta de pagamento, bem como todas as operações necessárias para a gestão dessa conta;</v>
      </c>
      <c r="G153" s="43" t="b">
        <f t="shared" ca="1" si="15"/>
        <v>0</v>
      </c>
      <c r="H153" s="73">
        <f t="shared" si="16"/>
        <v>5</v>
      </c>
      <c r="I153" s="73">
        <v>69</v>
      </c>
      <c r="J153" s="73">
        <v>2</v>
      </c>
      <c r="K153" s="72" t="str">
        <f t="shared" si="17"/>
        <v/>
      </c>
      <c r="L153" s="38" t="str">
        <f ca="1">VLOOKUP(B153,TA_Rubric!$A$1:$G$93,4+LEFT(Type!$B$1,1),)</f>
        <v>Não</v>
      </c>
    </row>
    <row r="154" spans="1:12" ht="63.95" customHeight="1" x14ac:dyDescent="0.25">
      <c r="A154" s="39">
        <f t="shared" ca="1" si="13"/>
        <v>2</v>
      </c>
      <c r="B154" s="39">
        <f t="shared" ca="1" si="14"/>
        <v>70</v>
      </c>
      <c r="C154" s="49"/>
      <c r="D154" s="16" t="b">
        <f t="shared" ca="1" si="12"/>
        <v>0</v>
      </c>
      <c r="E154" s="42" t="str">
        <f ca="1">_xlfn.IFNA(VLOOKUP(B154,Rubric[],2+VALUE(LEFT(Type!$B$1,1)),),"")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- 35. ISO2</v>
      </c>
      <c r="F154" s="42" t="str">
        <f ca="1">_xlfn.IFNA(VLOOKUP(A154,Table4[[#All],[Id_Serv]:[Dsg_EN Servico]],2+VALUE(LEFT(Type!$B$1,1)),0),"")</f>
        <v>2. Serviços que permitam levantar numerário de uma conta de pagamento, bem como todas as operações necessárias para a gestão dessa conta;</v>
      </c>
      <c r="G154" s="43" t="b">
        <f t="shared" ca="1" si="15"/>
        <v>0</v>
      </c>
      <c r="H154" s="73">
        <f t="shared" si="16"/>
        <v>5</v>
      </c>
      <c r="I154" s="73">
        <v>70</v>
      </c>
      <c r="J154" s="73">
        <v>2</v>
      </c>
      <c r="K154" s="72" t="str">
        <f t="shared" si="17"/>
        <v/>
      </c>
      <c r="L154" s="38" t="str">
        <f ca="1">VLOOKUP(B154,TA_Rubric!$A$1:$G$93,4+LEFT(Type!$B$1,1),)</f>
        <v>Não</v>
      </c>
    </row>
    <row r="155" spans="1:12" ht="63.95" customHeight="1" x14ac:dyDescent="0.25">
      <c r="A155" s="39">
        <f t="shared" ca="1" si="13"/>
        <v>2</v>
      </c>
      <c r="B155" s="39">
        <f t="shared" ca="1" si="14"/>
        <v>71</v>
      </c>
      <c r="C155" s="49"/>
      <c r="D155" s="16" t="b">
        <f t="shared" ca="1" si="12"/>
        <v>0</v>
      </c>
      <c r="E155" s="42" t="str">
        <f ca="1">_xlfn.IFNA(VLOOKUP(B155,Rubric[],2+VALUE(LEFT(Type!$B$1,1)),),"")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- 36. ISO2</v>
      </c>
      <c r="F155" s="42" t="str">
        <f ca="1">_xlfn.IFNA(VLOOKUP(A155,Table4[[#All],[Id_Serv]:[Dsg_EN Servico]],2+VALUE(LEFT(Type!$B$1,1)),0),"")</f>
        <v>2. Serviços que permitam levantar numerário de uma conta de pagamento, bem como todas as operações necessárias para a gestão dessa conta;</v>
      </c>
      <c r="G155" s="43" t="b">
        <f t="shared" ca="1" si="15"/>
        <v>0</v>
      </c>
      <c r="H155" s="73">
        <f t="shared" si="16"/>
        <v>5</v>
      </c>
      <c r="I155" s="73">
        <v>71</v>
      </c>
      <c r="J155" s="73">
        <v>2</v>
      </c>
      <c r="K155" s="72" t="str">
        <f t="shared" si="17"/>
        <v/>
      </c>
      <c r="L155" s="38" t="str">
        <f ca="1">VLOOKUP(B155,TA_Rubric!$A$1:$G$93,4+LEFT(Type!$B$1,1),)</f>
        <v>Não</v>
      </c>
    </row>
    <row r="156" spans="1:12" ht="63.95" customHeight="1" x14ac:dyDescent="0.25">
      <c r="A156" s="39">
        <f t="shared" ca="1" si="13"/>
        <v>2</v>
      </c>
      <c r="B156" s="39">
        <f t="shared" ca="1" si="14"/>
        <v>72</v>
      </c>
      <c r="C156" s="49"/>
      <c r="D156" s="16" t="b">
        <f t="shared" ca="1" si="12"/>
        <v>0</v>
      </c>
      <c r="E156" s="42" t="str">
        <f ca="1">_xlfn.IFNA(VLOOKUP(B156,Rubric[],2+VALUE(LEFT(Type!$B$1,1)),),"")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- 37. ISO2</v>
      </c>
      <c r="F156" s="42" t="str">
        <f ca="1">_xlfn.IFNA(VLOOKUP(A156,Table4[[#All],[Id_Serv]:[Dsg_EN Servico]],2+VALUE(LEFT(Type!$B$1,1)),0),"")</f>
        <v>2. Serviços que permitam levantar numerário de uma conta de pagamento, bem como todas as operações necessárias para a gestão dessa conta;</v>
      </c>
      <c r="G156" s="43" t="b">
        <f t="shared" ca="1" si="15"/>
        <v>0</v>
      </c>
      <c r="H156" s="73">
        <f t="shared" si="16"/>
        <v>5</v>
      </c>
      <c r="I156" s="73">
        <v>72</v>
      </c>
      <c r="J156" s="73">
        <v>2</v>
      </c>
      <c r="K156" s="72" t="str">
        <f t="shared" si="17"/>
        <v/>
      </c>
      <c r="L156" s="38" t="str">
        <f ca="1">VLOOKUP(B156,TA_Rubric!$A$1:$G$93,4+LEFT(Type!$B$1,1),)</f>
        <v>Não</v>
      </c>
    </row>
    <row r="157" spans="1:12" ht="63.95" customHeight="1" x14ac:dyDescent="0.25">
      <c r="A157" s="39">
        <f t="shared" ca="1" si="13"/>
        <v>2</v>
      </c>
      <c r="B157" s="39">
        <f t="shared" ca="1" si="14"/>
        <v>73</v>
      </c>
      <c r="C157" s="49"/>
      <c r="D157" s="16" t="b">
        <f t="shared" ca="1" si="12"/>
        <v>0</v>
      </c>
      <c r="E157" s="42" t="str">
        <f ca="1">_xlfn.IFNA(VLOOKUP(B157,Rubric[],2+VALUE(LEFT(Type!$B$1,1)),),"")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- 38. ISO2</v>
      </c>
      <c r="F157" s="42" t="str">
        <f ca="1">_xlfn.IFNA(VLOOKUP(A157,Table4[[#All],[Id_Serv]:[Dsg_EN Servico]],2+VALUE(LEFT(Type!$B$1,1)),0),"")</f>
        <v>2. Serviços que permitam levantar numerário de uma conta de pagamento, bem como todas as operações necessárias para a gestão dessa conta;</v>
      </c>
      <c r="G157" s="43" t="b">
        <f t="shared" ca="1" si="15"/>
        <v>0</v>
      </c>
      <c r="H157" s="73">
        <f t="shared" si="16"/>
        <v>5</v>
      </c>
      <c r="I157" s="73">
        <v>73</v>
      </c>
      <c r="J157" s="73">
        <v>2</v>
      </c>
      <c r="K157" s="72" t="str">
        <f t="shared" si="17"/>
        <v/>
      </c>
      <c r="L157" s="38" t="str">
        <f ca="1">VLOOKUP(B157,TA_Rubric!$A$1:$G$93,4+LEFT(Type!$B$1,1),)</f>
        <v>Não</v>
      </c>
    </row>
    <row r="158" spans="1:12" ht="63.95" customHeight="1" x14ac:dyDescent="0.25">
      <c r="A158" s="39">
        <f t="shared" ca="1" si="13"/>
        <v>2</v>
      </c>
      <c r="B158" s="39">
        <f t="shared" ca="1" si="14"/>
        <v>74</v>
      </c>
      <c r="C158" s="49"/>
      <c r="D158" s="16" t="b">
        <f t="shared" ref="D158:D221" ca="1" si="18">IF(G158=FALSE,FALSE,IF(ISBLANK(C158),FALSE,TRUE))</f>
        <v>0</v>
      </c>
      <c r="E158" s="42" t="str">
        <f ca="1">_xlfn.IFNA(VLOOKUP(B158,Rubric[],2+VALUE(LEFT(Type!$B$1,1)),),"")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- 39. ISO2</v>
      </c>
      <c r="F158" s="42" t="str">
        <f ca="1">_xlfn.IFNA(VLOOKUP(A158,Table4[[#All],[Id_Serv]:[Dsg_EN Servico]],2+VALUE(LEFT(Type!$B$1,1)),0),"")</f>
        <v>2. Serviços que permitam levantar numerário de uma conta de pagamento, bem como todas as operações necessárias para a gestão dessa conta;</v>
      </c>
      <c r="G158" s="43" t="b">
        <f t="shared" ca="1" si="15"/>
        <v>0</v>
      </c>
      <c r="H158" s="73">
        <f t="shared" si="16"/>
        <v>5</v>
      </c>
      <c r="I158" s="73">
        <v>74</v>
      </c>
      <c r="J158" s="73">
        <v>2</v>
      </c>
      <c r="K158" s="72" t="str">
        <f t="shared" si="17"/>
        <v/>
      </c>
      <c r="L158" s="38" t="str">
        <f ca="1">VLOOKUP(B158,TA_Rubric!$A$1:$G$93,4+LEFT(Type!$B$1,1),)</f>
        <v>Não</v>
      </c>
    </row>
    <row r="159" spans="1:12" ht="63.95" customHeight="1" x14ac:dyDescent="0.25">
      <c r="A159" s="39">
        <f t="shared" ca="1" si="13"/>
        <v>2</v>
      </c>
      <c r="B159" s="39">
        <f t="shared" ca="1" si="14"/>
        <v>75</v>
      </c>
      <c r="C159" s="49"/>
      <c r="D159" s="16" t="b">
        <f t="shared" ca="1" si="18"/>
        <v>0</v>
      </c>
      <c r="E159" s="42" t="str">
        <f ca="1">_xlfn.IFNA(VLOOKUP(B159,Rubric[],2+VALUE(LEFT(Type!$B$1,1)),),"")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- 40. ISO2</v>
      </c>
      <c r="F159" s="42" t="str">
        <f ca="1">_xlfn.IFNA(VLOOKUP(A159,Table4[[#All],[Id_Serv]:[Dsg_EN Servico]],2+VALUE(LEFT(Type!$B$1,1)),0),"")</f>
        <v>2. Serviços que permitam levantar numerário de uma conta de pagamento, bem como todas as operações necessárias para a gestão dessa conta;</v>
      </c>
      <c r="G159" s="43" t="b">
        <f t="shared" ca="1" si="15"/>
        <v>0</v>
      </c>
      <c r="H159" s="73">
        <f t="shared" si="16"/>
        <v>5</v>
      </c>
      <c r="I159" s="73">
        <v>75</v>
      </c>
      <c r="J159" s="73">
        <v>2</v>
      </c>
      <c r="K159" s="72" t="str">
        <f t="shared" si="17"/>
        <v/>
      </c>
      <c r="L159" s="38" t="str">
        <f ca="1">VLOOKUP(B159,TA_Rubric!$A$1:$G$93,4+LEFT(Type!$B$1,1),)</f>
        <v>Não</v>
      </c>
    </row>
    <row r="160" spans="1:12" ht="63.95" customHeight="1" x14ac:dyDescent="0.25">
      <c r="A160" s="39">
        <f t="shared" ca="1" si="13"/>
        <v>2</v>
      </c>
      <c r="B160" s="39">
        <f t="shared" ca="1" si="14"/>
        <v>76</v>
      </c>
      <c r="C160" s="49"/>
      <c r="D160" s="16" t="b">
        <f t="shared" ca="1" si="18"/>
        <v>0</v>
      </c>
      <c r="E160" s="42" t="str">
        <f ca="1">_xlfn.IFNA(VLOOKUP(B160,Rubric[],2+VALUE(LEFT(Type!$B$1,1)),),"")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- 41. ISO2</v>
      </c>
      <c r="F160" s="42" t="str">
        <f ca="1">_xlfn.IFNA(VLOOKUP(A160,Table4[[#All],[Id_Serv]:[Dsg_EN Servico]],2+VALUE(LEFT(Type!$B$1,1)),0),"")</f>
        <v>2. Serviços que permitam levantar numerário de uma conta de pagamento, bem como todas as operações necessárias para a gestão dessa conta;</v>
      </c>
      <c r="G160" s="43" t="b">
        <f t="shared" ca="1" si="15"/>
        <v>0</v>
      </c>
      <c r="H160" s="73">
        <f t="shared" si="16"/>
        <v>5</v>
      </c>
      <c r="I160" s="73">
        <v>76</v>
      </c>
      <c r="J160" s="73">
        <v>2</v>
      </c>
      <c r="K160" s="72" t="str">
        <f t="shared" si="17"/>
        <v/>
      </c>
      <c r="L160" s="38" t="str">
        <f ca="1">VLOOKUP(B160,TA_Rubric!$A$1:$G$93,4+LEFT(Type!$B$1,1),)</f>
        <v>Não</v>
      </c>
    </row>
    <row r="161" spans="1:12" ht="63.95" customHeight="1" x14ac:dyDescent="0.25">
      <c r="A161" s="39">
        <f t="shared" ca="1" si="13"/>
        <v>2</v>
      </c>
      <c r="B161" s="39">
        <f t="shared" ca="1" si="14"/>
        <v>77</v>
      </c>
      <c r="C161" s="49"/>
      <c r="D161" s="16" t="b">
        <f t="shared" ca="1" si="18"/>
        <v>0</v>
      </c>
      <c r="E161" s="42" t="str">
        <f ca="1">_xlfn.IFNA(VLOOKUP(B161,Rubric[],2+VALUE(LEFT(Type!$B$1,1)),),"")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- 42. ISO2</v>
      </c>
      <c r="F161" s="42" t="str">
        <f ca="1">_xlfn.IFNA(VLOOKUP(A161,Table4[[#All],[Id_Serv]:[Dsg_EN Servico]],2+VALUE(LEFT(Type!$B$1,1)),0),"")</f>
        <v>2. Serviços que permitam levantar numerário de uma conta de pagamento, bem como todas as operações necessárias para a gestão dessa conta;</v>
      </c>
      <c r="G161" s="43" t="b">
        <f t="shared" ca="1" si="15"/>
        <v>0</v>
      </c>
      <c r="H161" s="73">
        <f t="shared" si="16"/>
        <v>5</v>
      </c>
      <c r="I161" s="73">
        <v>77</v>
      </c>
      <c r="J161" s="73">
        <v>2</v>
      </c>
      <c r="K161" s="72" t="str">
        <f t="shared" si="17"/>
        <v/>
      </c>
      <c r="L161" s="38" t="str">
        <f ca="1">VLOOKUP(B161,TA_Rubric!$A$1:$G$93,4+LEFT(Type!$B$1,1),)</f>
        <v>Não</v>
      </c>
    </row>
    <row r="162" spans="1:12" ht="63.95" customHeight="1" x14ac:dyDescent="0.25">
      <c r="A162" s="39">
        <f t="shared" ca="1" si="13"/>
        <v>2</v>
      </c>
      <c r="B162" s="39">
        <f t="shared" ca="1" si="14"/>
        <v>78</v>
      </c>
      <c r="C162" s="49"/>
      <c r="D162" s="16" t="b">
        <f t="shared" ca="1" si="18"/>
        <v>0</v>
      </c>
      <c r="E162" s="42" t="str">
        <f ca="1">_xlfn.IFNA(VLOOKUP(B162,Rubric[],2+VALUE(LEFT(Type!$B$1,1)),),"")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- 43. ISO2</v>
      </c>
      <c r="F162" s="42" t="str">
        <f ca="1">_xlfn.IFNA(VLOOKUP(A162,Table4[[#All],[Id_Serv]:[Dsg_EN Servico]],2+VALUE(LEFT(Type!$B$1,1)),0),"")</f>
        <v>2. Serviços que permitam levantar numerário de uma conta de pagamento, bem como todas as operações necessárias para a gestão dessa conta;</v>
      </c>
      <c r="G162" s="43" t="b">
        <f t="shared" ca="1" si="15"/>
        <v>0</v>
      </c>
      <c r="H162" s="73">
        <f t="shared" si="16"/>
        <v>5</v>
      </c>
      <c r="I162" s="73">
        <v>78</v>
      </c>
      <c r="J162" s="73">
        <v>2</v>
      </c>
      <c r="K162" s="72" t="str">
        <f t="shared" si="17"/>
        <v/>
      </c>
      <c r="L162" s="38" t="str">
        <f ca="1">VLOOKUP(B162,TA_Rubric!$A$1:$G$93,4+LEFT(Type!$B$1,1),)</f>
        <v>Não</v>
      </c>
    </row>
    <row r="163" spans="1:12" ht="63.95" customHeight="1" x14ac:dyDescent="0.25">
      <c r="A163" s="39">
        <f t="shared" ca="1" si="13"/>
        <v>2</v>
      </c>
      <c r="B163" s="39">
        <f t="shared" ca="1" si="14"/>
        <v>79</v>
      </c>
      <c r="C163" s="49"/>
      <c r="D163" s="16" t="b">
        <f t="shared" ca="1" si="18"/>
        <v>0</v>
      </c>
      <c r="E163" s="42" t="str">
        <f ca="1">_xlfn.IFNA(VLOOKUP(B163,Rubric[],2+VALUE(LEFT(Type!$B$1,1)),),"")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- 44. ISO2</v>
      </c>
      <c r="F163" s="42" t="str">
        <f ca="1">_xlfn.IFNA(VLOOKUP(A163,Table4[[#All],[Id_Serv]:[Dsg_EN Servico]],2+VALUE(LEFT(Type!$B$1,1)),0),"")</f>
        <v>2. Serviços que permitam levantar numerário de uma conta de pagamento, bem como todas as operações necessárias para a gestão dessa conta;</v>
      </c>
      <c r="G163" s="43" t="b">
        <f t="shared" ca="1" si="15"/>
        <v>0</v>
      </c>
      <c r="H163" s="73">
        <f t="shared" si="16"/>
        <v>5</v>
      </c>
      <c r="I163" s="73">
        <v>79</v>
      </c>
      <c r="J163" s="73">
        <v>2</v>
      </c>
      <c r="K163" s="72" t="str">
        <f t="shared" si="17"/>
        <v/>
      </c>
      <c r="L163" s="38" t="str">
        <f ca="1">VLOOKUP(B163,TA_Rubric!$A$1:$G$93,4+LEFT(Type!$B$1,1),)</f>
        <v>Não</v>
      </c>
    </row>
    <row r="164" spans="1:12" ht="63.95" customHeight="1" x14ac:dyDescent="0.25">
      <c r="A164" s="39">
        <f t="shared" ca="1" si="13"/>
        <v>2</v>
      </c>
      <c r="B164" s="39">
        <f t="shared" ca="1" si="14"/>
        <v>80</v>
      </c>
      <c r="C164" s="49"/>
      <c r="D164" s="16" t="b">
        <f t="shared" ca="1" si="18"/>
        <v>0</v>
      </c>
      <c r="E164" s="42" t="str">
        <f ca="1">_xlfn.IFNA(VLOOKUP(B164,Rubric[],2+VALUE(LEFT(Type!$B$1,1)),),"")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- 45. ISO2</v>
      </c>
      <c r="F164" s="42" t="str">
        <f ca="1">_xlfn.IFNA(VLOOKUP(A164,Table4[[#All],[Id_Serv]:[Dsg_EN Servico]],2+VALUE(LEFT(Type!$B$1,1)),0),"")</f>
        <v>2. Serviços que permitam levantar numerário de uma conta de pagamento, bem como todas as operações necessárias para a gestão dessa conta;</v>
      </c>
      <c r="G164" s="43" t="b">
        <f t="shared" ca="1" si="15"/>
        <v>0</v>
      </c>
      <c r="H164" s="73">
        <f t="shared" si="16"/>
        <v>5</v>
      </c>
      <c r="I164" s="73">
        <v>80</v>
      </c>
      <c r="J164" s="73">
        <v>2</v>
      </c>
      <c r="K164" s="72" t="str">
        <f t="shared" si="17"/>
        <v/>
      </c>
      <c r="L164" s="38" t="str">
        <f ca="1">VLOOKUP(B164,TA_Rubric!$A$1:$G$93,4+LEFT(Type!$B$1,1),)</f>
        <v>Não</v>
      </c>
    </row>
    <row r="165" spans="1:12" ht="63.95" customHeight="1" x14ac:dyDescent="0.25">
      <c r="A165" s="39">
        <f t="shared" ca="1" si="13"/>
        <v>2</v>
      </c>
      <c r="B165" s="39">
        <f t="shared" ca="1" si="14"/>
        <v>81</v>
      </c>
      <c r="C165" s="49"/>
      <c r="D165" s="16" t="b">
        <f t="shared" ca="1" si="18"/>
        <v>0</v>
      </c>
      <c r="E165" s="42" t="str">
        <f ca="1">_xlfn.IFNA(VLOOKUP(B165,Rubric[],2+VALUE(LEFT(Type!$B$1,1)),),"")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- 46. ISO2</v>
      </c>
      <c r="F165" s="42" t="str">
        <f ca="1">_xlfn.IFNA(VLOOKUP(A165,Table4[[#All],[Id_Serv]:[Dsg_EN Servico]],2+VALUE(LEFT(Type!$B$1,1)),0),"")</f>
        <v>2. Serviços que permitam levantar numerário de uma conta de pagamento, bem como todas as operações necessárias para a gestão dessa conta;</v>
      </c>
      <c r="G165" s="43" t="b">
        <f t="shared" ca="1" si="15"/>
        <v>0</v>
      </c>
      <c r="H165" s="73">
        <f t="shared" si="16"/>
        <v>5</v>
      </c>
      <c r="I165" s="73">
        <v>81</v>
      </c>
      <c r="J165" s="73">
        <v>2</v>
      </c>
      <c r="K165" s="72" t="str">
        <f t="shared" si="17"/>
        <v/>
      </c>
      <c r="L165" s="38" t="str">
        <f ca="1">VLOOKUP(B165,TA_Rubric!$A$1:$G$93,4+LEFT(Type!$B$1,1),)</f>
        <v>Não</v>
      </c>
    </row>
    <row r="166" spans="1:12" ht="63.95" customHeight="1" x14ac:dyDescent="0.25">
      <c r="A166" s="39">
        <f t="shared" ca="1" si="13"/>
        <v>2</v>
      </c>
      <c r="B166" s="39">
        <f t="shared" ca="1" si="14"/>
        <v>82</v>
      </c>
      <c r="C166" s="49"/>
      <c r="D166" s="16" t="b">
        <f t="shared" ca="1" si="18"/>
        <v>0</v>
      </c>
      <c r="E166" s="42" t="str">
        <f ca="1">_xlfn.IFNA(VLOOKUP(B166,Rubric[],2+VALUE(LEFT(Type!$B$1,1)),),"")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- 47. ISO2</v>
      </c>
      <c r="F166" s="42" t="str">
        <f ca="1">_xlfn.IFNA(VLOOKUP(A166,Table4[[#All],[Id_Serv]:[Dsg_EN Servico]],2+VALUE(LEFT(Type!$B$1,1)),0),"")</f>
        <v>2. Serviços que permitam levantar numerário de uma conta de pagamento, bem como todas as operações necessárias para a gestão dessa conta;</v>
      </c>
      <c r="G166" s="43" t="b">
        <f t="shared" ca="1" si="15"/>
        <v>0</v>
      </c>
      <c r="H166" s="73">
        <f t="shared" si="16"/>
        <v>5</v>
      </c>
      <c r="I166" s="73">
        <v>82</v>
      </c>
      <c r="J166" s="73">
        <v>2</v>
      </c>
      <c r="K166" s="72" t="str">
        <f t="shared" si="17"/>
        <v/>
      </c>
      <c r="L166" s="38" t="str">
        <f ca="1">VLOOKUP(B166,TA_Rubric!$A$1:$G$93,4+LEFT(Type!$B$1,1),)</f>
        <v>Não</v>
      </c>
    </row>
    <row r="167" spans="1:12" ht="63.95" customHeight="1" x14ac:dyDescent="0.25">
      <c r="A167" s="39">
        <f t="shared" ca="1" si="13"/>
        <v>2</v>
      </c>
      <c r="B167" s="39">
        <f t="shared" ca="1" si="14"/>
        <v>83</v>
      </c>
      <c r="C167" s="49"/>
      <c r="D167" s="16" t="b">
        <f t="shared" ca="1" si="18"/>
        <v>0</v>
      </c>
      <c r="E167" s="42" t="str">
        <f ca="1">_xlfn.IFNA(VLOOKUP(B167,Rubric[],2+VALUE(LEFT(Type!$B$1,1)),),"")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- 48. ISO2</v>
      </c>
      <c r="F167" s="42" t="str">
        <f ca="1">_xlfn.IFNA(VLOOKUP(A167,Table4[[#All],[Id_Serv]:[Dsg_EN Servico]],2+VALUE(LEFT(Type!$B$1,1)),0),"")</f>
        <v>2. Serviços que permitam levantar numerário de uma conta de pagamento, bem como todas as operações necessárias para a gestão dessa conta;</v>
      </c>
      <c r="G167" s="43" t="b">
        <f t="shared" ca="1" si="15"/>
        <v>0</v>
      </c>
      <c r="H167" s="73">
        <f t="shared" si="16"/>
        <v>5</v>
      </c>
      <c r="I167" s="73">
        <v>83</v>
      </c>
      <c r="J167" s="73">
        <v>2</v>
      </c>
      <c r="K167" s="72" t="str">
        <f t="shared" si="17"/>
        <v/>
      </c>
      <c r="L167" s="38" t="str">
        <f ca="1">VLOOKUP(B167,TA_Rubric!$A$1:$G$93,4+LEFT(Type!$B$1,1),)</f>
        <v>Não</v>
      </c>
    </row>
    <row r="168" spans="1:12" ht="63.95" customHeight="1" x14ac:dyDescent="0.25">
      <c r="A168" s="39">
        <f t="shared" ca="1" si="13"/>
        <v>2</v>
      </c>
      <c r="B168" s="39">
        <f t="shared" ca="1" si="14"/>
        <v>84</v>
      </c>
      <c r="C168" s="49"/>
      <c r="D168" s="16" t="b">
        <f t="shared" ca="1" si="18"/>
        <v>0</v>
      </c>
      <c r="E168" s="42" t="str">
        <f ca="1">_xlfn.IFNA(VLOOKUP(B168,Rubric[],2+VALUE(LEFT(Type!$B$1,1)),),"")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- 49. ISO2</v>
      </c>
      <c r="F168" s="42" t="str">
        <f ca="1">_xlfn.IFNA(VLOOKUP(A168,Table4[[#All],[Id_Serv]:[Dsg_EN Servico]],2+VALUE(LEFT(Type!$B$1,1)),0),"")</f>
        <v>2. Serviços que permitam levantar numerário de uma conta de pagamento, bem como todas as operações necessárias para a gestão dessa conta;</v>
      </c>
      <c r="G168" s="43" t="b">
        <f t="shared" ca="1" si="15"/>
        <v>0</v>
      </c>
      <c r="H168" s="73">
        <f t="shared" si="16"/>
        <v>5</v>
      </c>
      <c r="I168" s="73">
        <v>84</v>
      </c>
      <c r="J168" s="73">
        <v>2</v>
      </c>
      <c r="K168" s="72" t="str">
        <f t="shared" si="17"/>
        <v/>
      </c>
      <c r="L168" s="38" t="str">
        <f ca="1">VLOOKUP(B168,TA_Rubric!$A$1:$G$93,4+LEFT(Type!$B$1,1),)</f>
        <v>Não</v>
      </c>
    </row>
    <row r="169" spans="1:12" ht="63.95" customHeight="1" x14ac:dyDescent="0.25">
      <c r="A169" s="39">
        <f t="shared" ca="1" si="13"/>
        <v>2</v>
      </c>
      <c r="B169" s="39">
        <f t="shared" ca="1" si="14"/>
        <v>85</v>
      </c>
      <c r="C169" s="49"/>
      <c r="D169" s="16" t="b">
        <f t="shared" ca="1" si="18"/>
        <v>0</v>
      </c>
      <c r="E169" s="42" t="str">
        <f ca="1">_xlfn.IFNA(VLOOKUP(B169,Rubric[],2+VALUE(LEFT(Type!$B$1,1)),),"")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- 50. ISO2</v>
      </c>
      <c r="F169" s="42" t="str">
        <f ca="1">_xlfn.IFNA(VLOOKUP(A169,Table4[[#All],[Id_Serv]:[Dsg_EN Servico]],2+VALUE(LEFT(Type!$B$1,1)),0),"")</f>
        <v>2. Serviços que permitam levantar numerário de uma conta de pagamento, bem como todas as operações necessárias para a gestão dessa conta;</v>
      </c>
      <c r="G169" s="43" t="b">
        <f t="shared" ca="1" si="15"/>
        <v>0</v>
      </c>
      <c r="H169" s="73">
        <f t="shared" si="16"/>
        <v>5</v>
      </c>
      <c r="I169" s="73">
        <v>85</v>
      </c>
      <c r="J169" s="73">
        <v>2</v>
      </c>
      <c r="K169" s="72" t="str">
        <f t="shared" si="17"/>
        <v/>
      </c>
      <c r="L169" s="38" t="str">
        <f ca="1">VLOOKUP(B169,TA_Rubric!$A$1:$G$93,4+LEFT(Type!$B$1,1),)</f>
        <v>Não</v>
      </c>
    </row>
    <row r="170" spans="1:12" ht="63.95" customHeight="1" x14ac:dyDescent="0.25">
      <c r="A170" s="38">
        <f t="shared" ca="1" si="13"/>
        <v>3</v>
      </c>
      <c r="B170" s="38">
        <f t="shared" ca="1" si="14"/>
        <v>2</v>
      </c>
      <c r="C170" s="49"/>
      <c r="D170" s="15" t="b">
        <f t="shared" ca="1" si="18"/>
        <v>0</v>
      </c>
      <c r="E170" s="40" t="str">
        <f ca="1">_xlfn.IFNA(VLOOKUP(B170,Rubric[],2+VALUE(LEFT(Type!$B$1,1)),),"")</f>
        <v>3. Atividade em território nacional durante o período de referência - a) Número total de operações realizadas com origem em Portugal;</v>
      </c>
      <c r="F170" s="40" t="str">
        <f ca="1">_xlfn.IFNA(VLOOKUP(A170,Table4[[#All],[Id_Serv]:[Dsg_EN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0" s="41" t="b">
        <f t="shared" ca="1" si="15"/>
        <v>0</v>
      </c>
      <c r="H170" s="72">
        <f t="shared" si="16"/>
        <v>6</v>
      </c>
      <c r="I170" s="72">
        <v>2</v>
      </c>
      <c r="J170" s="72">
        <v>2</v>
      </c>
      <c r="K170" s="72" t="str">
        <f t="shared" si="17"/>
        <v/>
      </c>
      <c r="L170" s="38" t="str">
        <f ca="1">VLOOKUP(B170,TA_Rubric!$A$1:$G$93,4+LEFT(Type!$B$1,1),)</f>
        <v>Sim</v>
      </c>
    </row>
    <row r="171" spans="1:12" ht="63.95" customHeight="1" x14ac:dyDescent="0.25">
      <c r="A171" s="39">
        <f t="shared" ca="1" si="13"/>
        <v>3</v>
      </c>
      <c r="B171" s="39">
        <f t="shared" ca="1" si="14"/>
        <v>3</v>
      </c>
      <c r="C171" s="49"/>
      <c r="D171" s="16" t="b">
        <f t="shared" ca="1" si="18"/>
        <v>0</v>
      </c>
      <c r="E171" s="42" t="str">
        <f ca="1">_xlfn.IFNA(VLOOKUP(B171,Rubric[],2+VALUE(LEFT(Type!$B$1,1)),),"")</f>
        <v>3. Atividade em território nacional durante o período de referência - b) Montante agregado, em euros, das operações realizadas com origem em Portugal;</v>
      </c>
      <c r="F171" s="42" t="str">
        <f ca="1">_xlfn.IFNA(VLOOKUP(A171,Table4[[#All],[Id_Serv]:[Dsg_EN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1" s="43" t="b">
        <f t="shared" ca="1" si="15"/>
        <v>0</v>
      </c>
      <c r="H171" s="73">
        <f t="shared" si="16"/>
        <v>6</v>
      </c>
      <c r="I171" s="73">
        <v>3</v>
      </c>
      <c r="J171" s="73">
        <v>2</v>
      </c>
      <c r="K171" s="72" t="str">
        <f t="shared" si="17"/>
        <v/>
      </c>
      <c r="L171" s="38" t="str">
        <f ca="1">VLOOKUP(B171,TA_Rubric!$A$1:$G$93,4+LEFT(Type!$B$1,1),)</f>
        <v>Sim</v>
      </c>
    </row>
    <row r="172" spans="1:12" ht="63.95" customHeight="1" x14ac:dyDescent="0.25">
      <c r="A172" s="39">
        <f t="shared" ca="1" si="13"/>
        <v>3</v>
      </c>
      <c r="B172" s="39">
        <f t="shared" ca="1" si="14"/>
        <v>4</v>
      </c>
      <c r="C172" s="49"/>
      <c r="D172" s="16" t="b">
        <f t="shared" ca="1" si="18"/>
        <v>0</v>
      </c>
      <c r="E172" s="42" t="str">
        <f ca="1">_xlfn.IFNA(VLOOKUP(B172,Rubric[],2+VALUE(LEFT(Type!$B$1,1)),),"")</f>
        <v>3. Atividade em território nacional durante o período de referência - c) Número total de operações realizadas com destino para Portugal;</v>
      </c>
      <c r="F172" s="42" t="str">
        <f ca="1">_xlfn.IFNA(VLOOKUP(A172,Table4[[#All],[Id_Serv]:[Dsg_EN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2" s="43" t="b">
        <f t="shared" ca="1" si="15"/>
        <v>0</v>
      </c>
      <c r="H172" s="73">
        <f t="shared" si="16"/>
        <v>6</v>
      </c>
      <c r="I172" s="73">
        <v>4</v>
      </c>
      <c r="J172" s="73">
        <v>2</v>
      </c>
      <c r="K172" s="72" t="str">
        <f t="shared" si="17"/>
        <v/>
      </c>
      <c r="L172" s="38" t="str">
        <f ca="1">VLOOKUP(B172,TA_Rubric!$A$1:$G$93,4+LEFT(Type!$B$1,1),)</f>
        <v>Sim</v>
      </c>
    </row>
    <row r="173" spans="1:12" ht="63.95" customHeight="1" x14ac:dyDescent="0.25">
      <c r="A173" s="39">
        <f t="shared" ca="1" si="13"/>
        <v>3</v>
      </c>
      <c r="B173" s="39">
        <f t="shared" ca="1" si="14"/>
        <v>5</v>
      </c>
      <c r="C173" s="49"/>
      <c r="D173" s="16" t="b">
        <f t="shared" ca="1" si="18"/>
        <v>0</v>
      </c>
      <c r="E173" s="42" t="str">
        <f ca="1">_xlfn.IFNA(VLOOKUP(B173,Rubric[],2+VALUE(LEFT(Type!$B$1,1)),),"")</f>
        <v>3. Atividade em território nacional durante o período de referência - d) Montante agregado, em euros, das operações realizadas com destino para Portugal;</v>
      </c>
      <c r="F173" s="42" t="str">
        <f ca="1">_xlfn.IFNA(VLOOKUP(A173,Table4[[#All],[Id_Serv]:[Dsg_EN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3" s="43" t="b">
        <f t="shared" ca="1" si="15"/>
        <v>0</v>
      </c>
      <c r="H173" s="73">
        <f t="shared" si="16"/>
        <v>6</v>
      </c>
      <c r="I173" s="73">
        <v>5</v>
      </c>
      <c r="J173" s="73">
        <v>2</v>
      </c>
      <c r="K173" s="72" t="str">
        <f t="shared" si="17"/>
        <v/>
      </c>
      <c r="L173" s="38" t="str">
        <f ca="1">VLOOKUP(B173,TA_Rubric!$A$1:$G$93,4+LEFT(Type!$B$1,1),)</f>
        <v>Sim</v>
      </c>
    </row>
    <row r="174" spans="1:12" ht="63.95" customHeight="1" x14ac:dyDescent="0.25">
      <c r="A174" s="39">
        <f t="shared" ca="1" si="13"/>
        <v>3</v>
      </c>
      <c r="B174" s="39">
        <f t="shared" ca="1" si="14"/>
        <v>6</v>
      </c>
      <c r="C174" s="49"/>
      <c r="D174" s="16" t="b">
        <f t="shared" ca="1" si="18"/>
        <v>0</v>
      </c>
      <c r="E174" s="42" t="str">
        <f ca="1">_xlfn.IFNA(VLOOKUP(B174,Rubric[],2+VALUE(LEFT(Type!$B$1,1)),),"")</f>
        <v>3. Atividade em território nacional durante o período de referência - e) Indicação das 10 jurisdições de destino das operações com origem em Portugal que apresentam o montante agregado mais elevado de operações; - 1.  ISO2</v>
      </c>
      <c r="F174" s="42" t="str">
        <f ca="1">_xlfn.IFNA(VLOOKUP(A174,Table4[[#All],[Id_Serv]:[Dsg_EN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4" s="43" t="b">
        <f t="shared" ca="1" si="15"/>
        <v>0</v>
      </c>
      <c r="H174" s="73">
        <f t="shared" si="16"/>
        <v>6</v>
      </c>
      <c r="I174" s="73">
        <v>6</v>
      </c>
      <c r="J174" s="73">
        <v>2</v>
      </c>
      <c r="K174" s="72" t="str">
        <f t="shared" si="17"/>
        <v/>
      </c>
      <c r="L174" s="38" t="str">
        <f ca="1">VLOOKUP(B174,TA_Rubric!$A$1:$G$93,4+LEFT(Type!$B$1,1),)</f>
        <v>Não</v>
      </c>
    </row>
    <row r="175" spans="1:12" ht="63.95" customHeight="1" x14ac:dyDescent="0.25">
      <c r="A175" s="39">
        <f t="shared" ca="1" si="13"/>
        <v>3</v>
      </c>
      <c r="B175" s="39">
        <f t="shared" ca="1" si="14"/>
        <v>7</v>
      </c>
      <c r="C175" s="49"/>
      <c r="D175" s="16" t="b">
        <f t="shared" ca="1" si="18"/>
        <v>0</v>
      </c>
      <c r="E175" s="42" t="str">
        <f ca="1">_xlfn.IFNA(VLOOKUP(B175,Rubric[],2+VALUE(LEFT(Type!$B$1,1)),),"")</f>
        <v>3. Atividade em território nacional durante o período de referência - e) Indicação das 10 jurisdições de destino das operações com origem em Portugal que apresentam o montante agregado mais elevado de operações; - 2.  ISO2</v>
      </c>
      <c r="F175" s="42" t="str">
        <f ca="1">_xlfn.IFNA(VLOOKUP(A175,Table4[[#All],[Id_Serv]:[Dsg_EN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5" s="43" t="b">
        <f t="shared" ca="1" si="15"/>
        <v>0</v>
      </c>
      <c r="H175" s="73">
        <f t="shared" si="16"/>
        <v>6</v>
      </c>
      <c r="I175" s="73">
        <v>7</v>
      </c>
      <c r="J175" s="73">
        <v>2</v>
      </c>
      <c r="K175" s="72" t="str">
        <f t="shared" si="17"/>
        <v/>
      </c>
      <c r="L175" s="38" t="str">
        <f ca="1">VLOOKUP(B175,TA_Rubric!$A$1:$G$93,4+LEFT(Type!$B$1,1),)</f>
        <v>Não</v>
      </c>
    </row>
    <row r="176" spans="1:12" ht="63.95" customHeight="1" x14ac:dyDescent="0.25">
      <c r="A176" s="39">
        <f t="shared" ca="1" si="13"/>
        <v>3</v>
      </c>
      <c r="B176" s="39">
        <f t="shared" ca="1" si="14"/>
        <v>8</v>
      </c>
      <c r="C176" s="49"/>
      <c r="D176" s="16" t="b">
        <f t="shared" ca="1" si="18"/>
        <v>0</v>
      </c>
      <c r="E176" s="42" t="str">
        <f ca="1">_xlfn.IFNA(VLOOKUP(B176,Rubric[],2+VALUE(LEFT(Type!$B$1,1)),),"")</f>
        <v>3. Atividade em território nacional durante o período de referência - e) Indicação das 10 jurisdições de destino das operações com origem em Portugal que apresentam o montante agregado mais elevado de operações; - 3.  ISO2</v>
      </c>
      <c r="F176" s="42" t="str">
        <f ca="1">_xlfn.IFNA(VLOOKUP(A176,Table4[[#All],[Id_Serv]:[Dsg_EN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6" s="43" t="b">
        <f t="shared" ca="1" si="15"/>
        <v>0</v>
      </c>
      <c r="H176" s="73">
        <f t="shared" si="16"/>
        <v>6</v>
      </c>
      <c r="I176" s="73">
        <v>8</v>
      </c>
      <c r="J176" s="73">
        <v>2</v>
      </c>
      <c r="K176" s="72" t="str">
        <f t="shared" si="17"/>
        <v/>
      </c>
      <c r="L176" s="38" t="str">
        <f ca="1">VLOOKUP(B176,TA_Rubric!$A$1:$G$93,4+LEFT(Type!$B$1,1),)</f>
        <v>Não</v>
      </c>
    </row>
    <row r="177" spans="1:12" ht="63.95" customHeight="1" x14ac:dyDescent="0.25">
      <c r="A177" s="39">
        <f t="shared" ca="1" si="13"/>
        <v>3</v>
      </c>
      <c r="B177" s="39">
        <f t="shared" ca="1" si="14"/>
        <v>9</v>
      </c>
      <c r="C177" s="49"/>
      <c r="D177" s="16" t="b">
        <f t="shared" ca="1" si="18"/>
        <v>0</v>
      </c>
      <c r="E177" s="42" t="str">
        <f ca="1">_xlfn.IFNA(VLOOKUP(B177,Rubric[],2+VALUE(LEFT(Type!$B$1,1)),),"")</f>
        <v>3. Atividade em território nacional durante o período de referência - e) Indicação das 10 jurisdições de destino das operações com origem em Portugal que apresentam o montante agregado mais elevado de operações; - 4.  ISO2</v>
      </c>
      <c r="F177" s="42" t="str">
        <f ca="1">_xlfn.IFNA(VLOOKUP(A177,Table4[[#All],[Id_Serv]:[Dsg_EN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7" s="43" t="b">
        <f t="shared" ca="1" si="15"/>
        <v>0</v>
      </c>
      <c r="H177" s="73">
        <f t="shared" si="16"/>
        <v>6</v>
      </c>
      <c r="I177" s="73">
        <v>9</v>
      </c>
      <c r="J177" s="73">
        <v>2</v>
      </c>
      <c r="K177" s="72" t="str">
        <f t="shared" si="17"/>
        <v/>
      </c>
      <c r="L177" s="38" t="str">
        <f ca="1">VLOOKUP(B177,TA_Rubric!$A$1:$G$93,4+LEFT(Type!$B$1,1),)</f>
        <v>Não</v>
      </c>
    </row>
    <row r="178" spans="1:12" ht="63.95" customHeight="1" x14ac:dyDescent="0.25">
      <c r="A178" s="39">
        <f t="shared" ca="1" si="13"/>
        <v>3</v>
      </c>
      <c r="B178" s="39">
        <f t="shared" ca="1" si="14"/>
        <v>10</v>
      </c>
      <c r="C178" s="49"/>
      <c r="D178" s="16" t="b">
        <f t="shared" ca="1" si="18"/>
        <v>0</v>
      </c>
      <c r="E178" s="42" t="str">
        <f ca="1">_xlfn.IFNA(VLOOKUP(B178,Rubric[],2+VALUE(LEFT(Type!$B$1,1)),),"")</f>
        <v>3. Atividade em território nacional durante o período de referência - e) Indicação das 10 jurisdições de destino das operações com origem em Portugal que apresentam o montante agregado mais elevado de operações; - 5.  ISO2</v>
      </c>
      <c r="F178" s="42" t="str">
        <f ca="1">_xlfn.IFNA(VLOOKUP(A178,Table4[[#All],[Id_Serv]:[Dsg_EN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8" s="43" t="b">
        <f t="shared" ca="1" si="15"/>
        <v>0</v>
      </c>
      <c r="H178" s="73">
        <f t="shared" si="16"/>
        <v>6</v>
      </c>
      <c r="I178" s="73">
        <v>10</v>
      </c>
      <c r="J178" s="73">
        <v>2</v>
      </c>
      <c r="K178" s="72" t="str">
        <f t="shared" si="17"/>
        <v/>
      </c>
      <c r="L178" s="38" t="str">
        <f ca="1">VLOOKUP(B178,TA_Rubric!$A$1:$G$93,4+LEFT(Type!$B$1,1),)</f>
        <v>Não</v>
      </c>
    </row>
    <row r="179" spans="1:12" ht="63.95" customHeight="1" x14ac:dyDescent="0.25">
      <c r="A179" s="39">
        <f t="shared" ca="1" si="13"/>
        <v>3</v>
      </c>
      <c r="B179" s="39">
        <f t="shared" ca="1" si="14"/>
        <v>11</v>
      </c>
      <c r="C179" s="49"/>
      <c r="D179" s="16" t="b">
        <f t="shared" ca="1" si="18"/>
        <v>0</v>
      </c>
      <c r="E179" s="42" t="str">
        <f ca="1">_xlfn.IFNA(VLOOKUP(B179,Rubric[],2+VALUE(LEFT(Type!$B$1,1)),),"")</f>
        <v>3. Atividade em território nacional durante o período de referência - e) Indicação das 10 jurisdições de destino das operações com origem em Portugal que apresentam o montante agregado mais elevado de operações; - 6.  ISO2</v>
      </c>
      <c r="F179" s="42" t="str">
        <f ca="1">_xlfn.IFNA(VLOOKUP(A179,Table4[[#All],[Id_Serv]:[Dsg_EN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79" s="43" t="b">
        <f t="shared" ca="1" si="15"/>
        <v>0</v>
      </c>
      <c r="H179" s="73">
        <f t="shared" si="16"/>
        <v>6</v>
      </c>
      <c r="I179" s="73">
        <v>11</v>
      </c>
      <c r="J179" s="73">
        <v>2</v>
      </c>
      <c r="K179" s="72" t="str">
        <f t="shared" si="17"/>
        <v/>
      </c>
      <c r="L179" s="38" t="str">
        <f ca="1">VLOOKUP(B179,TA_Rubric!$A$1:$G$93,4+LEFT(Type!$B$1,1),)</f>
        <v>Não</v>
      </c>
    </row>
    <row r="180" spans="1:12" ht="63.95" customHeight="1" x14ac:dyDescent="0.25">
      <c r="A180" s="39">
        <f t="shared" ca="1" si="13"/>
        <v>3</v>
      </c>
      <c r="B180" s="39">
        <f t="shared" ca="1" si="14"/>
        <v>12</v>
      </c>
      <c r="C180" s="49"/>
      <c r="D180" s="16" t="b">
        <f t="shared" ca="1" si="18"/>
        <v>0</v>
      </c>
      <c r="E180" s="42" t="str">
        <f ca="1">_xlfn.IFNA(VLOOKUP(B180,Rubric[],2+VALUE(LEFT(Type!$B$1,1)),),"")</f>
        <v>3. Atividade em território nacional durante o período de referência - e) Indicação das 10 jurisdições de destino das operações com origem em Portugal que apresentam o montante agregado mais elevado de operações; - 7.  ISO2</v>
      </c>
      <c r="F180" s="42" t="str">
        <f ca="1">_xlfn.IFNA(VLOOKUP(A180,Table4[[#All],[Id_Serv]:[Dsg_EN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0" s="43" t="b">
        <f t="shared" ca="1" si="15"/>
        <v>0</v>
      </c>
      <c r="H180" s="73">
        <f t="shared" si="16"/>
        <v>6</v>
      </c>
      <c r="I180" s="73">
        <v>12</v>
      </c>
      <c r="J180" s="73">
        <v>2</v>
      </c>
      <c r="K180" s="72" t="str">
        <f t="shared" si="17"/>
        <v/>
      </c>
      <c r="L180" s="38" t="str">
        <f ca="1">VLOOKUP(B180,TA_Rubric!$A$1:$G$93,4+LEFT(Type!$B$1,1),)</f>
        <v>Não</v>
      </c>
    </row>
    <row r="181" spans="1:12" ht="63.95" customHeight="1" x14ac:dyDescent="0.25">
      <c r="A181" s="39">
        <f t="shared" ca="1" si="13"/>
        <v>3</v>
      </c>
      <c r="B181" s="39">
        <f t="shared" ca="1" si="14"/>
        <v>13</v>
      </c>
      <c r="C181" s="49"/>
      <c r="D181" s="16" t="b">
        <f t="shared" ca="1" si="18"/>
        <v>0</v>
      </c>
      <c r="E181" s="42" t="str">
        <f ca="1">_xlfn.IFNA(VLOOKUP(B181,Rubric[],2+VALUE(LEFT(Type!$B$1,1)),),"")</f>
        <v>3. Atividade em território nacional durante o período de referência - e) Indicação das 10 jurisdições de destino das operações com origem em Portugal que apresentam o montante agregado mais elevado de operações; - 8.  ISO2</v>
      </c>
      <c r="F181" s="42" t="str">
        <f ca="1">_xlfn.IFNA(VLOOKUP(A181,Table4[[#All],[Id_Serv]:[Dsg_EN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1" s="43" t="b">
        <f t="shared" ca="1" si="15"/>
        <v>0</v>
      </c>
      <c r="H181" s="73">
        <f t="shared" si="16"/>
        <v>6</v>
      </c>
      <c r="I181" s="73">
        <v>13</v>
      </c>
      <c r="J181" s="73">
        <v>2</v>
      </c>
      <c r="K181" s="72" t="str">
        <f t="shared" si="17"/>
        <v/>
      </c>
      <c r="L181" s="38" t="str">
        <f ca="1">VLOOKUP(B181,TA_Rubric!$A$1:$G$93,4+LEFT(Type!$B$1,1),)</f>
        <v>Não</v>
      </c>
    </row>
    <row r="182" spans="1:12" ht="63.95" customHeight="1" x14ac:dyDescent="0.25">
      <c r="A182" s="39">
        <f t="shared" ca="1" si="13"/>
        <v>3</v>
      </c>
      <c r="B182" s="39">
        <f t="shared" ca="1" si="14"/>
        <v>14</v>
      </c>
      <c r="C182" s="49"/>
      <c r="D182" s="16" t="b">
        <f t="shared" ca="1" si="18"/>
        <v>0</v>
      </c>
      <c r="E182" s="42" t="str">
        <f ca="1">_xlfn.IFNA(VLOOKUP(B182,Rubric[],2+VALUE(LEFT(Type!$B$1,1)),),"")</f>
        <v>3. Atividade em território nacional durante o período de referência - e) Indicação das 10 jurisdições de destino das operações com origem em Portugal que apresentam o montante agregado mais elevado de operações; - 9.  ISO2</v>
      </c>
      <c r="F182" s="42" t="str">
        <f ca="1">_xlfn.IFNA(VLOOKUP(A182,Table4[[#All],[Id_Serv]:[Dsg_EN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2" s="43" t="b">
        <f t="shared" ca="1" si="15"/>
        <v>0</v>
      </c>
      <c r="H182" s="73">
        <f t="shared" si="16"/>
        <v>6</v>
      </c>
      <c r="I182" s="73">
        <v>14</v>
      </c>
      <c r="J182" s="73">
        <v>2</v>
      </c>
      <c r="K182" s="72" t="str">
        <f t="shared" si="17"/>
        <v/>
      </c>
      <c r="L182" s="38" t="str">
        <f ca="1">VLOOKUP(B182,TA_Rubric!$A$1:$G$93,4+LEFT(Type!$B$1,1),)</f>
        <v>Não</v>
      </c>
    </row>
    <row r="183" spans="1:12" ht="63.95" customHeight="1" x14ac:dyDescent="0.25">
      <c r="A183" s="39">
        <f t="shared" ca="1" si="13"/>
        <v>3</v>
      </c>
      <c r="B183" s="39">
        <f t="shared" ca="1" si="14"/>
        <v>15</v>
      </c>
      <c r="C183" s="49"/>
      <c r="D183" s="16" t="b">
        <f t="shared" ca="1" si="18"/>
        <v>0</v>
      </c>
      <c r="E183" s="42" t="str">
        <f ca="1">_xlfn.IFNA(VLOOKUP(B183,Rubric[],2+VALUE(LEFT(Type!$B$1,1)),),"")</f>
        <v>3. Atividade em território nacional durante o período de referência - e) Indicação das 10 jurisdições de destino das operações com origem em Portugal que apresentam o montante agregado mais elevado de operações; - 10. ISO2</v>
      </c>
      <c r="F183" s="42" t="str">
        <f ca="1">_xlfn.IFNA(VLOOKUP(A183,Table4[[#All],[Id_Serv]:[Dsg_EN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3" s="43" t="b">
        <f t="shared" ca="1" si="15"/>
        <v>0</v>
      </c>
      <c r="H183" s="73">
        <f t="shared" si="16"/>
        <v>6</v>
      </c>
      <c r="I183" s="73">
        <v>15</v>
      </c>
      <c r="J183" s="73">
        <v>2</v>
      </c>
      <c r="K183" s="72" t="str">
        <f t="shared" si="17"/>
        <v/>
      </c>
      <c r="L183" s="38" t="str">
        <f ca="1">VLOOKUP(B183,TA_Rubric!$A$1:$G$93,4+LEFT(Type!$B$1,1),)</f>
        <v>Não</v>
      </c>
    </row>
    <row r="184" spans="1:12" ht="63.95" customHeight="1" x14ac:dyDescent="0.25">
      <c r="A184" s="39">
        <f t="shared" ca="1" si="13"/>
        <v>3</v>
      </c>
      <c r="B184" s="39">
        <f t="shared" ca="1" si="14"/>
        <v>16</v>
      </c>
      <c r="C184" s="49"/>
      <c r="D184" s="16" t="b">
        <f t="shared" ca="1" si="18"/>
        <v>0</v>
      </c>
      <c r="E184" s="42" t="str">
        <f ca="1">_xlfn.IFNA(VLOOKUP(B184,Rubric[],2+VALUE(LEFT(Type!$B$1,1)),),"")</f>
        <v>3. Atividade em território nacional durante o período de referência - f) Indicação das 10 jurisdições de origem das operações com destino em Portugal que apresentam o montante agregado mais elevado de operações; - 1.  ISO2</v>
      </c>
      <c r="F184" s="42" t="str">
        <f ca="1">_xlfn.IFNA(VLOOKUP(A184,Table4[[#All],[Id_Serv]:[Dsg_EN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4" s="43" t="b">
        <f t="shared" ca="1" si="15"/>
        <v>0</v>
      </c>
      <c r="H184" s="73">
        <f t="shared" si="16"/>
        <v>6</v>
      </c>
      <c r="I184" s="73">
        <v>16</v>
      </c>
      <c r="J184" s="73">
        <v>2</v>
      </c>
      <c r="K184" s="72" t="str">
        <f t="shared" si="17"/>
        <v/>
      </c>
      <c r="L184" s="38" t="str">
        <f ca="1">VLOOKUP(B184,TA_Rubric!$A$1:$G$93,4+LEFT(Type!$B$1,1),)</f>
        <v>Não</v>
      </c>
    </row>
    <row r="185" spans="1:12" ht="63.95" customHeight="1" x14ac:dyDescent="0.25">
      <c r="A185" s="39">
        <f t="shared" ca="1" si="13"/>
        <v>3</v>
      </c>
      <c r="B185" s="39">
        <f t="shared" ca="1" si="14"/>
        <v>17</v>
      </c>
      <c r="C185" s="49"/>
      <c r="D185" s="16" t="b">
        <f t="shared" ca="1" si="18"/>
        <v>0</v>
      </c>
      <c r="E185" s="42" t="str">
        <f ca="1">_xlfn.IFNA(VLOOKUP(B185,Rubric[],2+VALUE(LEFT(Type!$B$1,1)),),"")</f>
        <v>3. Atividade em território nacional durante o período de referência - f) Indicação das 10 jurisdições de origem das operações com destino em Portugal que apresentam o montante agregado mais elevado de operações; - 2.  ISO2</v>
      </c>
      <c r="F185" s="42" t="str">
        <f ca="1">_xlfn.IFNA(VLOOKUP(A185,Table4[[#All],[Id_Serv]:[Dsg_EN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5" s="43" t="b">
        <f t="shared" ca="1" si="15"/>
        <v>0</v>
      </c>
      <c r="H185" s="73">
        <f t="shared" si="16"/>
        <v>6</v>
      </c>
      <c r="I185" s="73">
        <v>17</v>
      </c>
      <c r="J185" s="73">
        <v>2</v>
      </c>
      <c r="K185" s="72" t="str">
        <f t="shared" si="17"/>
        <v/>
      </c>
      <c r="L185" s="38" t="str">
        <f ca="1">VLOOKUP(B185,TA_Rubric!$A$1:$G$93,4+LEFT(Type!$B$1,1),)</f>
        <v>Não</v>
      </c>
    </row>
    <row r="186" spans="1:12" ht="63.95" customHeight="1" x14ac:dyDescent="0.25">
      <c r="A186" s="39">
        <f t="shared" ca="1" si="13"/>
        <v>3</v>
      </c>
      <c r="B186" s="39">
        <f t="shared" ca="1" si="14"/>
        <v>18</v>
      </c>
      <c r="C186" s="49"/>
      <c r="D186" s="16" t="b">
        <f t="shared" ca="1" si="18"/>
        <v>0</v>
      </c>
      <c r="E186" s="42" t="str">
        <f ca="1">_xlfn.IFNA(VLOOKUP(B186,Rubric[],2+VALUE(LEFT(Type!$B$1,1)),),"")</f>
        <v>3. Atividade em território nacional durante o período de referência - f) Indicação das 10 jurisdições de origem das operações com destino em Portugal que apresentam o montante agregado mais elevado de operações; - 3.  ISO2</v>
      </c>
      <c r="F186" s="42" t="str">
        <f ca="1">_xlfn.IFNA(VLOOKUP(A186,Table4[[#All],[Id_Serv]:[Dsg_EN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6" s="43" t="b">
        <f t="shared" ca="1" si="15"/>
        <v>0</v>
      </c>
      <c r="H186" s="73">
        <f t="shared" si="16"/>
        <v>6</v>
      </c>
      <c r="I186" s="73">
        <v>18</v>
      </c>
      <c r="J186" s="73">
        <v>2</v>
      </c>
      <c r="K186" s="72" t="str">
        <f t="shared" si="17"/>
        <v/>
      </c>
      <c r="L186" s="38" t="str">
        <f ca="1">VLOOKUP(B186,TA_Rubric!$A$1:$G$93,4+LEFT(Type!$B$1,1),)</f>
        <v>Não</v>
      </c>
    </row>
    <row r="187" spans="1:12" ht="63.95" customHeight="1" x14ac:dyDescent="0.25">
      <c r="A187" s="39">
        <f t="shared" ca="1" si="13"/>
        <v>3</v>
      </c>
      <c r="B187" s="39">
        <f t="shared" ca="1" si="14"/>
        <v>19</v>
      </c>
      <c r="C187" s="49"/>
      <c r="D187" s="16" t="b">
        <f t="shared" ca="1" si="18"/>
        <v>0</v>
      </c>
      <c r="E187" s="42" t="str">
        <f ca="1">_xlfn.IFNA(VLOOKUP(B187,Rubric[],2+VALUE(LEFT(Type!$B$1,1)),),"")</f>
        <v>3. Atividade em território nacional durante o período de referência - f) Indicação das 10 jurisdições de origem das operações com destino em Portugal que apresentam o montante agregado mais elevado de operações; - 4.  ISO2</v>
      </c>
      <c r="F187" s="42" t="str">
        <f ca="1">_xlfn.IFNA(VLOOKUP(A187,Table4[[#All],[Id_Serv]:[Dsg_EN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7" s="43" t="b">
        <f t="shared" ca="1" si="15"/>
        <v>0</v>
      </c>
      <c r="H187" s="73">
        <f t="shared" si="16"/>
        <v>6</v>
      </c>
      <c r="I187" s="73">
        <v>19</v>
      </c>
      <c r="J187" s="73">
        <v>2</v>
      </c>
      <c r="K187" s="72" t="str">
        <f t="shared" si="17"/>
        <v/>
      </c>
      <c r="L187" s="38" t="str">
        <f ca="1">VLOOKUP(B187,TA_Rubric!$A$1:$G$93,4+LEFT(Type!$B$1,1),)</f>
        <v>Não</v>
      </c>
    </row>
    <row r="188" spans="1:12" ht="63.95" customHeight="1" x14ac:dyDescent="0.25">
      <c r="A188" s="39">
        <f t="shared" ca="1" si="13"/>
        <v>3</v>
      </c>
      <c r="B188" s="39">
        <f t="shared" ca="1" si="14"/>
        <v>20</v>
      </c>
      <c r="C188" s="49"/>
      <c r="D188" s="16" t="b">
        <f t="shared" ca="1" si="18"/>
        <v>0</v>
      </c>
      <c r="E188" s="42" t="str">
        <f ca="1">_xlfn.IFNA(VLOOKUP(B188,Rubric[],2+VALUE(LEFT(Type!$B$1,1)),),"")</f>
        <v>3. Atividade em território nacional durante o período de referência - f) Indicação das 10 jurisdições de origem das operações com destino em Portugal que apresentam o montante agregado mais elevado de operações; - 5.  ISO2</v>
      </c>
      <c r="F188" s="42" t="str">
        <f ca="1">_xlfn.IFNA(VLOOKUP(A188,Table4[[#All],[Id_Serv]:[Dsg_EN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8" s="43" t="b">
        <f t="shared" ca="1" si="15"/>
        <v>0</v>
      </c>
      <c r="H188" s="73">
        <f t="shared" si="16"/>
        <v>6</v>
      </c>
      <c r="I188" s="73">
        <v>20</v>
      </c>
      <c r="J188" s="73">
        <v>2</v>
      </c>
      <c r="K188" s="72" t="str">
        <f t="shared" si="17"/>
        <v/>
      </c>
      <c r="L188" s="38" t="str">
        <f ca="1">VLOOKUP(B188,TA_Rubric!$A$1:$G$93,4+LEFT(Type!$B$1,1),)</f>
        <v>Não</v>
      </c>
    </row>
    <row r="189" spans="1:12" ht="63.95" customHeight="1" x14ac:dyDescent="0.25">
      <c r="A189" s="39">
        <f t="shared" ca="1" si="13"/>
        <v>3</v>
      </c>
      <c r="B189" s="39">
        <f t="shared" ca="1" si="14"/>
        <v>21</v>
      </c>
      <c r="C189" s="49"/>
      <c r="D189" s="16" t="b">
        <f t="shared" ca="1" si="18"/>
        <v>0</v>
      </c>
      <c r="E189" s="42" t="str">
        <f ca="1">_xlfn.IFNA(VLOOKUP(B189,Rubric[],2+VALUE(LEFT(Type!$B$1,1)),),"")</f>
        <v>3. Atividade em território nacional durante o período de referência - f) Indicação das 10 jurisdições de origem das operações com destino em Portugal que apresentam o montante agregado mais elevado de operações; - 6.  ISO2</v>
      </c>
      <c r="F189" s="42" t="str">
        <f ca="1">_xlfn.IFNA(VLOOKUP(A189,Table4[[#All],[Id_Serv]:[Dsg_EN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89" s="43" t="b">
        <f t="shared" ca="1" si="15"/>
        <v>0</v>
      </c>
      <c r="H189" s="73">
        <f t="shared" si="16"/>
        <v>6</v>
      </c>
      <c r="I189" s="73">
        <v>21</v>
      </c>
      <c r="J189" s="73">
        <v>2</v>
      </c>
      <c r="K189" s="72" t="str">
        <f t="shared" si="17"/>
        <v/>
      </c>
      <c r="L189" s="38" t="str">
        <f ca="1">VLOOKUP(B189,TA_Rubric!$A$1:$G$93,4+LEFT(Type!$B$1,1),)</f>
        <v>Não</v>
      </c>
    </row>
    <row r="190" spans="1:12" ht="63.95" customHeight="1" x14ac:dyDescent="0.25">
      <c r="A190" s="39">
        <f t="shared" ca="1" si="13"/>
        <v>3</v>
      </c>
      <c r="B190" s="39">
        <f t="shared" ca="1" si="14"/>
        <v>22</v>
      </c>
      <c r="C190" s="49"/>
      <c r="D190" s="16" t="b">
        <f t="shared" ca="1" si="18"/>
        <v>0</v>
      </c>
      <c r="E190" s="42" t="str">
        <f ca="1">_xlfn.IFNA(VLOOKUP(B190,Rubric[],2+VALUE(LEFT(Type!$B$1,1)),),"")</f>
        <v>3. Atividade em território nacional durante o período de referência - f) Indicação das 10 jurisdições de origem das operações com destino em Portugal que apresentam o montante agregado mais elevado de operações; - 7.  ISO2</v>
      </c>
      <c r="F190" s="42" t="str">
        <f ca="1">_xlfn.IFNA(VLOOKUP(A190,Table4[[#All],[Id_Serv]:[Dsg_EN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0" s="43" t="b">
        <f t="shared" ca="1" si="15"/>
        <v>0</v>
      </c>
      <c r="H190" s="73">
        <f t="shared" si="16"/>
        <v>6</v>
      </c>
      <c r="I190" s="73">
        <v>22</v>
      </c>
      <c r="J190" s="73">
        <v>2</v>
      </c>
      <c r="K190" s="72" t="str">
        <f t="shared" si="17"/>
        <v/>
      </c>
      <c r="L190" s="38" t="str">
        <f ca="1">VLOOKUP(B190,TA_Rubric!$A$1:$G$93,4+LEFT(Type!$B$1,1),)</f>
        <v>Não</v>
      </c>
    </row>
    <row r="191" spans="1:12" ht="63.95" customHeight="1" x14ac:dyDescent="0.25">
      <c r="A191" s="39">
        <f t="shared" ca="1" si="13"/>
        <v>3</v>
      </c>
      <c r="B191" s="39">
        <f t="shared" ca="1" si="14"/>
        <v>23</v>
      </c>
      <c r="C191" s="49"/>
      <c r="D191" s="16" t="b">
        <f t="shared" ca="1" si="18"/>
        <v>0</v>
      </c>
      <c r="E191" s="42" t="str">
        <f ca="1">_xlfn.IFNA(VLOOKUP(B191,Rubric[],2+VALUE(LEFT(Type!$B$1,1)),),"")</f>
        <v>3. Atividade em território nacional durante o período de referência - f) Indicação das 10 jurisdições de origem das operações com destino em Portugal que apresentam o montante agregado mais elevado de operações; - 8.  ISO2</v>
      </c>
      <c r="F191" s="42" t="str">
        <f ca="1">_xlfn.IFNA(VLOOKUP(A191,Table4[[#All],[Id_Serv]:[Dsg_EN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1" s="43" t="b">
        <f t="shared" ca="1" si="15"/>
        <v>0</v>
      </c>
      <c r="H191" s="73">
        <f t="shared" si="16"/>
        <v>6</v>
      </c>
      <c r="I191" s="73">
        <v>23</v>
      </c>
      <c r="J191" s="73">
        <v>2</v>
      </c>
      <c r="K191" s="72" t="str">
        <f t="shared" si="17"/>
        <v/>
      </c>
      <c r="L191" s="38" t="str">
        <f ca="1">VLOOKUP(B191,TA_Rubric!$A$1:$G$93,4+LEFT(Type!$B$1,1),)</f>
        <v>Não</v>
      </c>
    </row>
    <row r="192" spans="1:12" ht="63.95" customHeight="1" x14ac:dyDescent="0.25">
      <c r="A192" s="39">
        <f t="shared" ca="1" si="13"/>
        <v>3</v>
      </c>
      <c r="B192" s="39">
        <f t="shared" ca="1" si="14"/>
        <v>24</v>
      </c>
      <c r="C192" s="49"/>
      <c r="D192" s="16" t="b">
        <f t="shared" ca="1" si="18"/>
        <v>0</v>
      </c>
      <c r="E192" s="42" t="str">
        <f ca="1">_xlfn.IFNA(VLOOKUP(B192,Rubric[],2+VALUE(LEFT(Type!$B$1,1)),),"")</f>
        <v>3. Atividade em território nacional durante o período de referência - f) Indicação das 10 jurisdições de origem das operações com destino em Portugal que apresentam o montante agregado mais elevado de operações; - 9.  ISO2</v>
      </c>
      <c r="F192" s="42" t="str">
        <f ca="1">_xlfn.IFNA(VLOOKUP(A192,Table4[[#All],[Id_Serv]:[Dsg_EN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2" s="43" t="b">
        <f t="shared" ca="1" si="15"/>
        <v>0</v>
      </c>
      <c r="H192" s="73">
        <f t="shared" si="16"/>
        <v>6</v>
      </c>
      <c r="I192" s="73">
        <v>24</v>
      </c>
      <c r="J192" s="73">
        <v>2</v>
      </c>
      <c r="K192" s="72" t="str">
        <f t="shared" si="17"/>
        <v/>
      </c>
      <c r="L192" s="38" t="str">
        <f ca="1">VLOOKUP(B192,TA_Rubric!$A$1:$G$93,4+LEFT(Type!$B$1,1),)</f>
        <v>Não</v>
      </c>
    </row>
    <row r="193" spans="1:12" ht="63.95" customHeight="1" x14ac:dyDescent="0.25">
      <c r="A193" s="39">
        <f t="shared" ca="1" si="13"/>
        <v>3</v>
      </c>
      <c r="B193" s="39">
        <f t="shared" ca="1" si="14"/>
        <v>25</v>
      </c>
      <c r="C193" s="49"/>
      <c r="D193" s="16" t="b">
        <f t="shared" ca="1" si="18"/>
        <v>0</v>
      </c>
      <c r="E193" s="42" t="str">
        <f ca="1">_xlfn.IFNA(VLOOKUP(B193,Rubric[],2+VALUE(LEFT(Type!$B$1,1)),),"")</f>
        <v>3. Atividade em território nacional durante o período de referência - f) Indicação das 10 jurisdições de origem das operações com destino em Portugal que apresentam o montante agregado mais elevado de operações; - 10. ISO2</v>
      </c>
      <c r="F193" s="42" t="str">
        <f ca="1">_xlfn.IFNA(VLOOKUP(A193,Table4[[#All],[Id_Serv]:[Dsg_EN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3" s="43" t="b">
        <f t="shared" ca="1" si="15"/>
        <v>0</v>
      </c>
      <c r="H193" s="73">
        <f t="shared" si="16"/>
        <v>6</v>
      </c>
      <c r="I193" s="73">
        <v>25</v>
      </c>
      <c r="J193" s="73">
        <v>2</v>
      </c>
      <c r="K193" s="72" t="str">
        <f t="shared" si="17"/>
        <v/>
      </c>
      <c r="L193" s="38" t="str">
        <f ca="1">VLOOKUP(B193,TA_Rubric!$A$1:$G$93,4+LEFT(Type!$B$1,1),)</f>
        <v>Não</v>
      </c>
    </row>
    <row r="194" spans="1:12" ht="63.95" customHeight="1" x14ac:dyDescent="0.25">
      <c r="A194" s="39">
        <f t="shared" ref="A194:A257" ca="1" si="19">INDIRECT("Type!"&amp;ADDRESS(H194,J194))</f>
        <v>3</v>
      </c>
      <c r="B194" s="39">
        <f t="shared" ref="B194:B257" ca="1" si="20">IF(A194="","",I194)</f>
        <v>26</v>
      </c>
      <c r="C194" s="54"/>
      <c r="D194" s="16" t="b">
        <f t="shared" ca="1" si="18"/>
        <v>0</v>
      </c>
      <c r="E194" s="42" t="str">
        <f ca="1">_xlfn.IFNA(VLOOKUP(B194,Rubric[],2+VALUE(LEFT(Type!$B$1,1)),),"")</f>
        <v>3. Atividade em território nacional durante o período de referência - g) Canais de distribuição disponibilizados; - Aplicação Móvel [1-Sim, 0-Não]</v>
      </c>
      <c r="F194" s="42" t="str">
        <f ca="1">_xlfn.IFNA(VLOOKUP(A194,Table4[[#All],[Id_Serv]:[Dsg_EN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4" s="43" t="b">
        <f t="shared" ref="G194:G257" ca="1" si="21">IF(A194="",FALSE,INDIRECT("Type!"&amp;ADDRESS(H194,J194+2)))</f>
        <v>0</v>
      </c>
      <c r="H194" s="73">
        <f t="shared" si="16"/>
        <v>6</v>
      </c>
      <c r="I194" s="73">
        <v>26</v>
      </c>
      <c r="J194" s="73">
        <v>2</v>
      </c>
      <c r="K194" s="72" t="str">
        <f t="shared" si="17"/>
        <v/>
      </c>
      <c r="L194" s="38" t="str">
        <f ca="1">VLOOKUP(B194,TA_Rubric!$A$1:$G$93,4+LEFT(Type!$B$1,1),)</f>
        <v>Sim</v>
      </c>
    </row>
    <row r="195" spans="1:12" ht="63.95" customHeight="1" x14ac:dyDescent="0.25">
      <c r="A195" s="39">
        <f t="shared" ca="1" si="19"/>
        <v>3</v>
      </c>
      <c r="B195" s="39">
        <f t="shared" ca="1" si="20"/>
        <v>27</v>
      </c>
      <c r="C195" s="54"/>
      <c r="D195" s="16" t="b">
        <f t="shared" ca="1" si="18"/>
        <v>0</v>
      </c>
      <c r="E195" s="42" t="str">
        <f ca="1">_xlfn.IFNA(VLOOKUP(B195,Rubric[],2+VALUE(LEFT(Type!$B$1,1)),),"")</f>
        <v>3. Atividade em território nacional durante o período de referência - g) Canais de distribuição disponibilizados; - Homebanking [1-Sim, 0-Não]</v>
      </c>
      <c r="F195" s="42" t="str">
        <f ca="1">_xlfn.IFNA(VLOOKUP(A195,Table4[[#All],[Id_Serv]:[Dsg_EN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5" s="43" t="b">
        <f t="shared" ca="1" si="21"/>
        <v>0</v>
      </c>
      <c r="H195" s="73">
        <f t="shared" ref="H195:H258" si="22">IF(I194&gt;I195,H194+1,H194)</f>
        <v>6</v>
      </c>
      <c r="I195" s="73">
        <v>27</v>
      </c>
      <c r="J195" s="73">
        <v>2</v>
      </c>
      <c r="K195" s="72" t="str">
        <f t="shared" ref="K195:K258" si="23">IF(C195&lt;&gt;"",1,"")</f>
        <v/>
      </c>
      <c r="L195" s="38" t="str">
        <f ca="1">VLOOKUP(B195,TA_Rubric!$A$1:$G$93,4+LEFT(Type!$B$1,1),)</f>
        <v>Sim</v>
      </c>
    </row>
    <row r="196" spans="1:12" ht="63.95" customHeight="1" x14ac:dyDescent="0.25">
      <c r="A196" s="39">
        <f t="shared" ca="1" si="19"/>
        <v>3</v>
      </c>
      <c r="B196" s="39">
        <f t="shared" ca="1" si="20"/>
        <v>28</v>
      </c>
      <c r="C196" s="54"/>
      <c r="D196" s="16" t="b">
        <f t="shared" ca="1" si="18"/>
        <v>0</v>
      </c>
      <c r="E196" s="42" t="str">
        <f ca="1">_xlfn.IFNA(VLOOKUP(B196,Rubric[],2+VALUE(LEFT(Type!$B$1,1)),),"")</f>
        <v>3. Atividade em território nacional durante o período de referência - g) Canais de distribuição disponibilizados; - Website [1-Sim, 0-Não]</v>
      </c>
      <c r="F196" s="42" t="str">
        <f ca="1">_xlfn.IFNA(VLOOKUP(A196,Table4[[#All],[Id_Serv]:[Dsg_EN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6" s="43" t="b">
        <f t="shared" ca="1" si="21"/>
        <v>0</v>
      </c>
      <c r="H196" s="73">
        <f t="shared" si="22"/>
        <v>6</v>
      </c>
      <c r="I196" s="73">
        <v>28</v>
      </c>
      <c r="J196" s="73">
        <v>2</v>
      </c>
      <c r="K196" s="72" t="str">
        <f t="shared" si="23"/>
        <v/>
      </c>
      <c r="L196" s="38" t="str">
        <f ca="1">VLOOKUP(B196,TA_Rubric!$A$1:$G$93,4+LEFT(Type!$B$1,1),)</f>
        <v>Sim</v>
      </c>
    </row>
    <row r="197" spans="1:12" ht="63.95" customHeight="1" x14ac:dyDescent="0.25">
      <c r="A197" s="39">
        <f t="shared" ca="1" si="19"/>
        <v>3</v>
      </c>
      <c r="B197" s="39">
        <f t="shared" ca="1" si="20"/>
        <v>29</v>
      </c>
      <c r="C197" s="54"/>
      <c r="D197" s="16" t="b">
        <f t="shared" ca="1" si="18"/>
        <v>0</v>
      </c>
      <c r="E197" s="42" t="str">
        <f ca="1">_xlfn.IFNA(VLOOKUP(B197,Rubric[],2+VALUE(LEFT(Type!$B$1,1)),),"")</f>
        <v>3. Atividade em território nacional durante o período de referência - g) Canais de distribuição disponibilizados; - Call center [1-Sim, 0-Não]</v>
      </c>
      <c r="F197" s="42" t="str">
        <f ca="1">_xlfn.IFNA(VLOOKUP(A197,Table4[[#All],[Id_Serv]:[Dsg_EN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7" s="43" t="b">
        <f t="shared" ca="1" si="21"/>
        <v>0</v>
      </c>
      <c r="H197" s="73">
        <f t="shared" si="22"/>
        <v>6</v>
      </c>
      <c r="I197" s="73">
        <v>29</v>
      </c>
      <c r="J197" s="73">
        <v>2</v>
      </c>
      <c r="K197" s="72" t="str">
        <f t="shared" si="23"/>
        <v/>
      </c>
      <c r="L197" s="38" t="str">
        <f ca="1">VLOOKUP(B197,TA_Rubric!$A$1:$G$93,4+LEFT(Type!$B$1,1),)</f>
        <v>Sim</v>
      </c>
    </row>
    <row r="198" spans="1:12" ht="63.95" customHeight="1" x14ac:dyDescent="0.25">
      <c r="A198" s="39">
        <f t="shared" ca="1" si="19"/>
        <v>3</v>
      </c>
      <c r="B198" s="39">
        <f t="shared" ca="1" si="20"/>
        <v>30</v>
      </c>
      <c r="C198" s="54"/>
      <c r="D198" s="16" t="b">
        <f t="shared" ca="1" si="18"/>
        <v>0</v>
      </c>
      <c r="E198" s="42" t="str">
        <f ca="1">_xlfn.IFNA(VLOOKUP(B198,Rubric[],2+VALUE(LEFT(Type!$B$1,1)),),"")</f>
        <v>3. Atividade em território nacional durante o período de referência - g) Canais de distribuição disponibilizados; - Serviços Postais [1-Sim, 0-Não]</v>
      </c>
      <c r="F198" s="42" t="str">
        <f ca="1">_xlfn.IFNA(VLOOKUP(A198,Table4[[#All],[Id_Serv]:[Dsg_EN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8" s="43" t="b">
        <f t="shared" ca="1" si="21"/>
        <v>0</v>
      </c>
      <c r="H198" s="73">
        <f t="shared" si="22"/>
        <v>6</v>
      </c>
      <c r="I198" s="73">
        <v>30</v>
      </c>
      <c r="J198" s="73">
        <v>2</v>
      </c>
      <c r="K198" s="72" t="str">
        <f t="shared" si="23"/>
        <v/>
      </c>
      <c r="L198" s="38" t="str">
        <f ca="1">VLOOKUP(B198,TA_Rubric!$A$1:$G$93,4+LEFT(Type!$B$1,1),)</f>
        <v>Sim</v>
      </c>
    </row>
    <row r="199" spans="1:12" ht="63.95" customHeight="1" x14ac:dyDescent="0.25">
      <c r="A199" s="39">
        <f t="shared" ca="1" si="19"/>
        <v>3</v>
      </c>
      <c r="B199" s="39">
        <f t="shared" ca="1" si="20"/>
        <v>31</v>
      </c>
      <c r="C199" s="49"/>
      <c r="D199" s="16" t="b">
        <f t="shared" ca="1" si="18"/>
        <v>0</v>
      </c>
      <c r="E199" s="42" t="str">
        <f ca="1">_xlfn.IFNA(VLOOKUP(B199,Rubric[],2+VALUE(LEFT(Type!$B$1,1)),),"")</f>
        <v>3. Atividade em território nacional durante o período de referência - g) Canais de distribuição disponibilizados; - Outros</v>
      </c>
      <c r="F199" s="42" t="str">
        <f ca="1">_xlfn.IFNA(VLOOKUP(A199,Table4[[#All],[Id_Serv]:[Dsg_EN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199" s="43" t="b">
        <f t="shared" ca="1" si="21"/>
        <v>0</v>
      </c>
      <c r="H199" s="73">
        <f t="shared" si="22"/>
        <v>6</v>
      </c>
      <c r="I199" s="73">
        <v>31</v>
      </c>
      <c r="J199" s="73">
        <v>2</v>
      </c>
      <c r="K199" s="72" t="str">
        <f t="shared" si="23"/>
        <v/>
      </c>
      <c r="L199" s="38" t="str">
        <f ca="1">VLOOKUP(B199,TA_Rubric!$A$1:$G$93,4+LEFT(Type!$B$1,1),)</f>
        <v>Não</v>
      </c>
    </row>
    <row r="200" spans="1:12" ht="63.95" customHeight="1" x14ac:dyDescent="0.25">
      <c r="A200" s="39">
        <f t="shared" ca="1" si="19"/>
        <v>3</v>
      </c>
      <c r="B200" s="39">
        <f t="shared" ca="1" si="20"/>
        <v>32</v>
      </c>
      <c r="C200" s="49"/>
      <c r="D200" s="16" t="b">
        <f t="shared" ca="1" si="18"/>
        <v>0</v>
      </c>
      <c r="E200" s="42" t="str">
        <f ca="1">_xlfn.IFNA(VLOOKUP(B200,Rubric[],2+VALUE(LEFT(Type!$B$1,1)),),"")</f>
        <v>3. Atividade em território nacional durante o período de referência - h) Número total de comunicações de operações suspeitas efetuadas, em Portugal ou no exterior, relativamente a operações realizadas com origem em Portugal;</v>
      </c>
      <c r="F200" s="42" t="str">
        <f ca="1">_xlfn.IFNA(VLOOKUP(A200,Table4[[#All],[Id_Serv]:[Dsg_EN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0" s="43" t="b">
        <f t="shared" ca="1" si="21"/>
        <v>0</v>
      </c>
      <c r="H200" s="73">
        <f t="shared" si="22"/>
        <v>6</v>
      </c>
      <c r="I200" s="73">
        <v>32</v>
      </c>
      <c r="J200" s="73">
        <v>2</v>
      </c>
      <c r="K200" s="72" t="str">
        <f t="shared" si="23"/>
        <v/>
      </c>
      <c r="L200" s="38" t="str">
        <f ca="1">VLOOKUP(B200,TA_Rubric!$A$1:$G$93,4+LEFT(Type!$B$1,1),)</f>
        <v>Sim</v>
      </c>
    </row>
    <row r="201" spans="1:12" ht="63.95" customHeight="1" x14ac:dyDescent="0.25">
      <c r="A201" s="39">
        <f t="shared" ca="1" si="19"/>
        <v>3</v>
      </c>
      <c r="B201" s="39">
        <f t="shared" ca="1" si="20"/>
        <v>33</v>
      </c>
      <c r="C201" s="49"/>
      <c r="D201" s="16" t="b">
        <f t="shared" ca="1" si="18"/>
        <v>0</v>
      </c>
      <c r="E201" s="42" t="str">
        <f ca="1">_xlfn.IFNA(VLOOKUP(B201,Rubric[],2+VALUE(LEFT(Type!$B$1,1)),),"")</f>
        <v>3. Atividade em território nacional durante o período de referência - i) Montante agregado, em euros, das operações comunicadas a que se refere a alínea h);</v>
      </c>
      <c r="F201" s="42" t="str">
        <f ca="1">_xlfn.IFNA(VLOOKUP(A201,Table4[[#All],[Id_Serv]:[Dsg_EN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1" s="43" t="b">
        <f t="shared" ca="1" si="21"/>
        <v>0</v>
      </c>
      <c r="H201" s="73">
        <f t="shared" si="22"/>
        <v>6</v>
      </c>
      <c r="I201" s="73">
        <v>33</v>
      </c>
      <c r="J201" s="73">
        <v>2</v>
      </c>
      <c r="K201" s="72" t="str">
        <f t="shared" si="23"/>
        <v/>
      </c>
      <c r="L201" s="38" t="str">
        <f ca="1">VLOOKUP(B201,TA_Rubric!$A$1:$G$93,4+LEFT(Type!$B$1,1),)</f>
        <v>Sim</v>
      </c>
    </row>
    <row r="202" spans="1:12" ht="63.95" customHeight="1" x14ac:dyDescent="0.25">
      <c r="A202" s="39">
        <f t="shared" ca="1" si="19"/>
        <v>3</v>
      </c>
      <c r="B202" s="39">
        <f t="shared" ca="1" si="20"/>
        <v>34</v>
      </c>
      <c r="C202" s="49"/>
      <c r="D202" s="16" t="b">
        <f t="shared" ca="1" si="18"/>
        <v>0</v>
      </c>
      <c r="E202" s="42" t="str">
        <f ca="1">_xlfn.IFNA(VLOOKUP(B202,Rubric[],2+VALUE(LEFT(Type!$B$1,1)),),"")</f>
        <v>3. Atividade em território nacional durante o período de referência - j) Número total de comunicações de operações suspeitas efetuadas, em Portugal ou no exterior, relativamente a operações realizadas com destino para Portugal;</v>
      </c>
      <c r="F202" s="42" t="str">
        <f ca="1">_xlfn.IFNA(VLOOKUP(A202,Table4[[#All],[Id_Serv]:[Dsg_EN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2" s="43" t="b">
        <f t="shared" ca="1" si="21"/>
        <v>0</v>
      </c>
      <c r="H202" s="73">
        <f t="shared" si="22"/>
        <v>6</v>
      </c>
      <c r="I202" s="73">
        <v>34</v>
      </c>
      <c r="J202" s="73">
        <v>2</v>
      </c>
      <c r="K202" s="72" t="str">
        <f t="shared" si="23"/>
        <v/>
      </c>
      <c r="L202" s="38" t="str">
        <f ca="1">VLOOKUP(B202,TA_Rubric!$A$1:$G$93,4+LEFT(Type!$B$1,1),)</f>
        <v>Sim</v>
      </c>
    </row>
    <row r="203" spans="1:12" ht="63.95" customHeight="1" x14ac:dyDescent="0.25">
      <c r="A203" s="39">
        <f t="shared" ca="1" si="19"/>
        <v>3</v>
      </c>
      <c r="B203" s="39">
        <f t="shared" ca="1" si="20"/>
        <v>35</v>
      </c>
      <c r="C203" s="49"/>
      <c r="D203" s="16" t="b">
        <f t="shared" ca="1" si="18"/>
        <v>0</v>
      </c>
      <c r="E203" s="42" t="str">
        <f ca="1">_xlfn.IFNA(VLOOKUP(B203,Rubric[],2+VALUE(LEFT(Type!$B$1,1)),),"")</f>
        <v>3. Atividade em território nacional durante o período de referência - k) Montante agregado, em euros, das operações comunicadas a que se refere a alínea j);</v>
      </c>
      <c r="F203" s="42" t="str">
        <f ca="1">_xlfn.IFNA(VLOOKUP(A203,Table4[[#All],[Id_Serv]:[Dsg_EN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3" s="43" t="b">
        <f t="shared" ca="1" si="21"/>
        <v>0</v>
      </c>
      <c r="H203" s="73">
        <f t="shared" si="22"/>
        <v>6</v>
      </c>
      <c r="I203" s="73">
        <v>35</v>
      </c>
      <c r="J203" s="73">
        <v>2</v>
      </c>
      <c r="K203" s="72" t="str">
        <f t="shared" si="23"/>
        <v/>
      </c>
      <c r="L203" s="38" t="str">
        <f ca="1">VLOOKUP(B203,TA_Rubric!$A$1:$G$93,4+LEFT(Type!$B$1,1),)</f>
        <v>Sim</v>
      </c>
    </row>
    <row r="204" spans="1:12" ht="63.95" customHeight="1" x14ac:dyDescent="0.25">
      <c r="A204" s="39">
        <f t="shared" ca="1" si="19"/>
        <v>3</v>
      </c>
      <c r="B204" s="39">
        <f t="shared" ca="1" si="20"/>
        <v>36</v>
      </c>
      <c r="C204" s="49"/>
      <c r="D204" s="16" t="b">
        <f t="shared" ca="1" si="18"/>
        <v>0</v>
      </c>
      <c r="E204" s="42" t="str">
        <f ca="1">_xlfn.IFNA(VLOOKUP(B204,Rubric[],2+VALUE(LEFT(Type!$B$1,1)),),"")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  ISO2</v>
      </c>
      <c r="F204" s="42" t="str">
        <f ca="1">_xlfn.IFNA(VLOOKUP(A204,Table4[[#All],[Id_Serv]:[Dsg_EN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4" s="43" t="b">
        <f t="shared" ca="1" si="21"/>
        <v>0</v>
      </c>
      <c r="H204" s="73">
        <f t="shared" si="22"/>
        <v>6</v>
      </c>
      <c r="I204" s="73">
        <v>36</v>
      </c>
      <c r="J204" s="73">
        <v>2</v>
      </c>
      <c r="K204" s="72" t="str">
        <f t="shared" si="23"/>
        <v/>
      </c>
      <c r="L204" s="38" t="str">
        <f ca="1">VLOOKUP(B204,TA_Rubric!$A$1:$G$93,4+LEFT(Type!$B$1,1),)</f>
        <v>Não</v>
      </c>
    </row>
    <row r="205" spans="1:12" ht="63.95" customHeight="1" x14ac:dyDescent="0.25">
      <c r="A205" s="39">
        <f t="shared" ca="1" si="19"/>
        <v>3</v>
      </c>
      <c r="B205" s="39">
        <f t="shared" ca="1" si="20"/>
        <v>37</v>
      </c>
      <c r="C205" s="49"/>
      <c r="D205" s="16" t="b">
        <f t="shared" ca="1" si="18"/>
        <v>0</v>
      </c>
      <c r="E205" s="42" t="str">
        <f ca="1">_xlfn.IFNA(VLOOKUP(B205,Rubric[],2+VALUE(LEFT(Type!$B$1,1)),),"")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  ISO2</v>
      </c>
      <c r="F205" s="42" t="str">
        <f ca="1">_xlfn.IFNA(VLOOKUP(A205,Table4[[#All],[Id_Serv]:[Dsg_EN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5" s="43" t="b">
        <f t="shared" ca="1" si="21"/>
        <v>0</v>
      </c>
      <c r="H205" s="73">
        <f t="shared" si="22"/>
        <v>6</v>
      </c>
      <c r="I205" s="73">
        <v>37</v>
      </c>
      <c r="J205" s="73">
        <v>2</v>
      </c>
      <c r="K205" s="72" t="str">
        <f t="shared" si="23"/>
        <v/>
      </c>
      <c r="L205" s="38" t="str">
        <f ca="1">VLOOKUP(B205,TA_Rubric!$A$1:$G$93,4+LEFT(Type!$B$1,1),)</f>
        <v>Não</v>
      </c>
    </row>
    <row r="206" spans="1:12" ht="63.95" customHeight="1" x14ac:dyDescent="0.25">
      <c r="A206" s="39">
        <f t="shared" ca="1" si="19"/>
        <v>3</v>
      </c>
      <c r="B206" s="39">
        <f t="shared" ca="1" si="20"/>
        <v>38</v>
      </c>
      <c r="C206" s="49"/>
      <c r="D206" s="16" t="b">
        <f t="shared" ca="1" si="18"/>
        <v>0</v>
      </c>
      <c r="E206" s="42" t="str">
        <f ca="1">_xlfn.IFNA(VLOOKUP(B206,Rubric[],2+VALUE(LEFT(Type!$B$1,1)),),"")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  ISO2</v>
      </c>
      <c r="F206" s="42" t="str">
        <f ca="1">_xlfn.IFNA(VLOOKUP(A206,Table4[[#All],[Id_Serv]:[Dsg_EN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6" s="43" t="b">
        <f t="shared" ca="1" si="21"/>
        <v>0</v>
      </c>
      <c r="H206" s="73">
        <f t="shared" si="22"/>
        <v>6</v>
      </c>
      <c r="I206" s="73">
        <v>38</v>
      </c>
      <c r="J206" s="73">
        <v>2</v>
      </c>
      <c r="K206" s="72" t="str">
        <f t="shared" si="23"/>
        <v/>
      </c>
      <c r="L206" s="38" t="str">
        <f ca="1">VLOOKUP(B206,TA_Rubric!$A$1:$G$93,4+LEFT(Type!$B$1,1),)</f>
        <v>Não</v>
      </c>
    </row>
    <row r="207" spans="1:12" ht="63.95" customHeight="1" x14ac:dyDescent="0.25">
      <c r="A207" s="39">
        <f t="shared" ca="1" si="19"/>
        <v>3</v>
      </c>
      <c r="B207" s="39">
        <f t="shared" ca="1" si="20"/>
        <v>39</v>
      </c>
      <c r="C207" s="49"/>
      <c r="D207" s="16" t="b">
        <f t="shared" ca="1" si="18"/>
        <v>0</v>
      </c>
      <c r="E207" s="42" t="str">
        <f ca="1">_xlfn.IFNA(VLOOKUP(B207,Rubric[],2+VALUE(LEFT(Type!$B$1,1)),),"")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  ISO2</v>
      </c>
      <c r="F207" s="42" t="str">
        <f ca="1">_xlfn.IFNA(VLOOKUP(A207,Table4[[#All],[Id_Serv]:[Dsg_EN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7" s="43" t="b">
        <f t="shared" ca="1" si="21"/>
        <v>0</v>
      </c>
      <c r="H207" s="73">
        <f t="shared" si="22"/>
        <v>6</v>
      </c>
      <c r="I207" s="73">
        <v>39</v>
      </c>
      <c r="J207" s="73">
        <v>2</v>
      </c>
      <c r="K207" s="72" t="str">
        <f t="shared" si="23"/>
        <v/>
      </c>
      <c r="L207" s="38" t="str">
        <f ca="1">VLOOKUP(B207,TA_Rubric!$A$1:$G$93,4+LEFT(Type!$B$1,1),)</f>
        <v>Não</v>
      </c>
    </row>
    <row r="208" spans="1:12" ht="63.95" customHeight="1" x14ac:dyDescent="0.25">
      <c r="A208" s="39">
        <f t="shared" ca="1" si="19"/>
        <v>3</v>
      </c>
      <c r="B208" s="39">
        <f t="shared" ca="1" si="20"/>
        <v>40</v>
      </c>
      <c r="C208" s="49"/>
      <c r="D208" s="16" t="b">
        <f t="shared" ca="1" si="18"/>
        <v>0</v>
      </c>
      <c r="E208" s="42" t="str">
        <f ca="1">_xlfn.IFNA(VLOOKUP(B208,Rubric[],2+VALUE(LEFT(Type!$B$1,1)),),"")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  ISO2</v>
      </c>
      <c r="F208" s="42" t="str">
        <f ca="1">_xlfn.IFNA(VLOOKUP(A208,Table4[[#All],[Id_Serv]:[Dsg_EN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8" s="43" t="b">
        <f t="shared" ca="1" si="21"/>
        <v>0</v>
      </c>
      <c r="H208" s="73">
        <f t="shared" si="22"/>
        <v>6</v>
      </c>
      <c r="I208" s="73">
        <v>40</v>
      </c>
      <c r="J208" s="73">
        <v>2</v>
      </c>
      <c r="K208" s="72" t="str">
        <f t="shared" si="23"/>
        <v/>
      </c>
      <c r="L208" s="38" t="str">
        <f ca="1">VLOOKUP(B208,TA_Rubric!$A$1:$G$93,4+LEFT(Type!$B$1,1),)</f>
        <v>Não</v>
      </c>
    </row>
    <row r="209" spans="1:12" ht="63.95" customHeight="1" x14ac:dyDescent="0.25">
      <c r="A209" s="39">
        <f t="shared" ca="1" si="19"/>
        <v>3</v>
      </c>
      <c r="B209" s="39">
        <f t="shared" ca="1" si="20"/>
        <v>41</v>
      </c>
      <c r="C209" s="49"/>
      <c r="D209" s="16" t="b">
        <f t="shared" ca="1" si="18"/>
        <v>0</v>
      </c>
      <c r="E209" s="42" t="str">
        <f ca="1">_xlfn.IFNA(VLOOKUP(B209,Rubric[],2+VALUE(LEFT(Type!$B$1,1)),),"")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- 6.  ISO2</v>
      </c>
      <c r="F209" s="42" t="str">
        <f ca="1">_xlfn.IFNA(VLOOKUP(A209,Table4[[#All],[Id_Serv]:[Dsg_EN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09" s="43" t="b">
        <f t="shared" ca="1" si="21"/>
        <v>0</v>
      </c>
      <c r="H209" s="73">
        <f t="shared" si="22"/>
        <v>6</v>
      </c>
      <c r="I209" s="73">
        <v>41</v>
      </c>
      <c r="J209" s="73">
        <v>2</v>
      </c>
      <c r="K209" s="72" t="str">
        <f t="shared" si="23"/>
        <v/>
      </c>
      <c r="L209" s="38" t="str">
        <f ca="1">VLOOKUP(B209,TA_Rubric!$A$1:$G$93,4+LEFT(Type!$B$1,1),)</f>
        <v>Não</v>
      </c>
    </row>
    <row r="210" spans="1:12" ht="63.95" customHeight="1" x14ac:dyDescent="0.25">
      <c r="A210" s="39">
        <f t="shared" ca="1" si="19"/>
        <v>3</v>
      </c>
      <c r="B210" s="39">
        <f t="shared" ca="1" si="20"/>
        <v>42</v>
      </c>
      <c r="C210" s="49"/>
      <c r="D210" s="16" t="b">
        <f t="shared" ca="1" si="18"/>
        <v>0</v>
      </c>
      <c r="E210" s="42" t="str">
        <f ca="1">_xlfn.IFNA(VLOOKUP(B210,Rubric[],2+VALUE(LEFT(Type!$B$1,1)),),"")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- 7.  ISO2</v>
      </c>
      <c r="F210" s="42" t="str">
        <f ca="1">_xlfn.IFNA(VLOOKUP(A210,Table4[[#All],[Id_Serv]:[Dsg_EN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0" s="43" t="b">
        <f t="shared" ca="1" si="21"/>
        <v>0</v>
      </c>
      <c r="H210" s="73">
        <f t="shared" si="22"/>
        <v>6</v>
      </c>
      <c r="I210" s="73">
        <v>42</v>
      </c>
      <c r="J210" s="73">
        <v>2</v>
      </c>
      <c r="K210" s="72" t="str">
        <f t="shared" si="23"/>
        <v/>
      </c>
      <c r="L210" s="38" t="str">
        <f ca="1">VLOOKUP(B210,TA_Rubric!$A$1:$G$93,4+LEFT(Type!$B$1,1),)</f>
        <v>Não</v>
      </c>
    </row>
    <row r="211" spans="1:12" ht="63.95" customHeight="1" x14ac:dyDescent="0.25">
      <c r="A211" s="39">
        <f t="shared" ca="1" si="19"/>
        <v>3</v>
      </c>
      <c r="B211" s="39">
        <f t="shared" ca="1" si="20"/>
        <v>43</v>
      </c>
      <c r="C211" s="49"/>
      <c r="D211" s="16" t="b">
        <f t="shared" ca="1" si="18"/>
        <v>0</v>
      </c>
      <c r="E211" s="42" t="str">
        <f ca="1">_xlfn.IFNA(VLOOKUP(B211,Rubric[],2+VALUE(LEFT(Type!$B$1,1)),),"")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- 8.  ISO2</v>
      </c>
      <c r="F211" s="42" t="str">
        <f ca="1">_xlfn.IFNA(VLOOKUP(A211,Table4[[#All],[Id_Serv]:[Dsg_EN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1" s="43" t="b">
        <f t="shared" ca="1" si="21"/>
        <v>0</v>
      </c>
      <c r="H211" s="73">
        <f t="shared" si="22"/>
        <v>6</v>
      </c>
      <c r="I211" s="73">
        <v>43</v>
      </c>
      <c r="J211" s="73">
        <v>2</v>
      </c>
      <c r="K211" s="72" t="str">
        <f t="shared" si="23"/>
        <v/>
      </c>
      <c r="L211" s="38" t="str">
        <f ca="1">VLOOKUP(B211,TA_Rubric!$A$1:$G$93,4+LEFT(Type!$B$1,1),)</f>
        <v>Não</v>
      </c>
    </row>
    <row r="212" spans="1:12" ht="63.95" customHeight="1" x14ac:dyDescent="0.25">
      <c r="A212" s="39">
        <f t="shared" ca="1" si="19"/>
        <v>3</v>
      </c>
      <c r="B212" s="39">
        <f t="shared" ca="1" si="20"/>
        <v>44</v>
      </c>
      <c r="C212" s="49"/>
      <c r="D212" s="16" t="b">
        <f t="shared" ca="1" si="18"/>
        <v>0</v>
      </c>
      <c r="E212" s="42" t="str">
        <f ca="1">_xlfn.IFNA(VLOOKUP(B212,Rubric[],2+VALUE(LEFT(Type!$B$1,1)),),"")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- 9.  ISO2</v>
      </c>
      <c r="F212" s="42" t="str">
        <f ca="1">_xlfn.IFNA(VLOOKUP(A212,Table4[[#All],[Id_Serv]:[Dsg_EN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2" s="43" t="b">
        <f t="shared" ca="1" si="21"/>
        <v>0</v>
      </c>
      <c r="H212" s="73">
        <f t="shared" si="22"/>
        <v>6</v>
      </c>
      <c r="I212" s="73">
        <v>44</v>
      </c>
      <c r="J212" s="73">
        <v>2</v>
      </c>
      <c r="K212" s="72" t="str">
        <f t="shared" si="23"/>
        <v/>
      </c>
      <c r="L212" s="38" t="str">
        <f ca="1">VLOOKUP(B212,TA_Rubric!$A$1:$G$93,4+LEFT(Type!$B$1,1),)</f>
        <v>Não</v>
      </c>
    </row>
    <row r="213" spans="1:12" ht="63.95" customHeight="1" x14ac:dyDescent="0.25">
      <c r="A213" s="39">
        <f t="shared" ca="1" si="19"/>
        <v>3</v>
      </c>
      <c r="B213" s="39">
        <f t="shared" ca="1" si="20"/>
        <v>45</v>
      </c>
      <c r="C213" s="49"/>
      <c r="D213" s="16" t="b">
        <f t="shared" ca="1" si="18"/>
        <v>0</v>
      </c>
      <c r="E213" s="42" t="str">
        <f ca="1">_xlfn.IFNA(VLOOKUP(B213,Rubric[],2+VALUE(LEFT(Type!$B$1,1)),),"")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- 10. ISO2</v>
      </c>
      <c r="F213" s="42" t="str">
        <f ca="1">_xlfn.IFNA(VLOOKUP(A213,Table4[[#All],[Id_Serv]:[Dsg_EN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3" s="43" t="b">
        <f t="shared" ca="1" si="21"/>
        <v>0</v>
      </c>
      <c r="H213" s="73">
        <f t="shared" si="22"/>
        <v>6</v>
      </c>
      <c r="I213" s="73">
        <v>45</v>
      </c>
      <c r="J213" s="73">
        <v>2</v>
      </c>
      <c r="K213" s="72" t="str">
        <f t="shared" si="23"/>
        <v/>
      </c>
      <c r="L213" s="38" t="str">
        <f ca="1">VLOOKUP(B213,TA_Rubric!$A$1:$G$93,4+LEFT(Type!$B$1,1),)</f>
        <v>Não</v>
      </c>
    </row>
    <row r="214" spans="1:12" ht="63.95" customHeight="1" x14ac:dyDescent="0.25">
      <c r="A214" s="39">
        <f t="shared" ca="1" si="19"/>
        <v>3</v>
      </c>
      <c r="B214" s="39">
        <f t="shared" ca="1" si="20"/>
        <v>46</v>
      </c>
      <c r="C214" s="49"/>
      <c r="D214" s="16" t="b">
        <f t="shared" ca="1" si="18"/>
        <v>0</v>
      </c>
      <c r="E214" s="42" t="str">
        <f ca="1">_xlfn.IFNA(VLOOKUP(B214,Rubric[],2+VALUE(LEFT(Type!$B$1,1)),),"")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- 11. ISO2</v>
      </c>
      <c r="F214" s="42" t="str">
        <f ca="1">_xlfn.IFNA(VLOOKUP(A214,Table4[[#All],[Id_Serv]:[Dsg_EN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4" s="43" t="b">
        <f t="shared" ca="1" si="21"/>
        <v>0</v>
      </c>
      <c r="H214" s="73">
        <f t="shared" si="22"/>
        <v>6</v>
      </c>
      <c r="I214" s="73">
        <v>46</v>
      </c>
      <c r="J214" s="73">
        <v>2</v>
      </c>
      <c r="K214" s="72" t="str">
        <f t="shared" si="23"/>
        <v/>
      </c>
      <c r="L214" s="38" t="str">
        <f ca="1">VLOOKUP(B214,TA_Rubric!$A$1:$G$93,4+LEFT(Type!$B$1,1),)</f>
        <v>Não</v>
      </c>
    </row>
    <row r="215" spans="1:12" ht="63.95" customHeight="1" x14ac:dyDescent="0.25">
      <c r="A215" s="39">
        <f t="shared" ca="1" si="19"/>
        <v>3</v>
      </c>
      <c r="B215" s="39">
        <f t="shared" ca="1" si="20"/>
        <v>47</v>
      </c>
      <c r="C215" s="49"/>
      <c r="D215" s="16" t="b">
        <f t="shared" ca="1" si="18"/>
        <v>0</v>
      </c>
      <c r="E215" s="42" t="str">
        <f ca="1">_xlfn.IFNA(VLOOKUP(B215,Rubric[],2+VALUE(LEFT(Type!$B$1,1)),),"")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- 12. ISO2</v>
      </c>
      <c r="F215" s="42" t="str">
        <f ca="1">_xlfn.IFNA(VLOOKUP(A215,Table4[[#All],[Id_Serv]:[Dsg_EN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5" s="43" t="b">
        <f t="shared" ca="1" si="21"/>
        <v>0</v>
      </c>
      <c r="H215" s="73">
        <f t="shared" si="22"/>
        <v>6</v>
      </c>
      <c r="I215" s="73">
        <v>47</v>
      </c>
      <c r="J215" s="73">
        <v>2</v>
      </c>
      <c r="K215" s="72" t="str">
        <f t="shared" si="23"/>
        <v/>
      </c>
      <c r="L215" s="38" t="str">
        <f ca="1">VLOOKUP(B215,TA_Rubric!$A$1:$G$93,4+LEFT(Type!$B$1,1),)</f>
        <v>Não</v>
      </c>
    </row>
    <row r="216" spans="1:12" ht="63.95" customHeight="1" x14ac:dyDescent="0.25">
      <c r="A216" s="39">
        <f t="shared" ca="1" si="19"/>
        <v>3</v>
      </c>
      <c r="B216" s="39">
        <f t="shared" ca="1" si="20"/>
        <v>48</v>
      </c>
      <c r="C216" s="49"/>
      <c r="D216" s="16" t="b">
        <f t="shared" ca="1" si="18"/>
        <v>0</v>
      </c>
      <c r="E216" s="42" t="str">
        <f ca="1">_xlfn.IFNA(VLOOKUP(B216,Rubric[],2+VALUE(LEFT(Type!$B$1,1)),),"")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- 13. ISO2</v>
      </c>
      <c r="F216" s="42" t="str">
        <f ca="1">_xlfn.IFNA(VLOOKUP(A216,Table4[[#All],[Id_Serv]:[Dsg_EN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6" s="43" t="b">
        <f t="shared" ca="1" si="21"/>
        <v>0</v>
      </c>
      <c r="H216" s="73">
        <f t="shared" si="22"/>
        <v>6</v>
      </c>
      <c r="I216" s="73">
        <v>48</v>
      </c>
      <c r="J216" s="73">
        <v>2</v>
      </c>
      <c r="K216" s="72" t="str">
        <f t="shared" si="23"/>
        <v/>
      </c>
      <c r="L216" s="38" t="str">
        <f ca="1">VLOOKUP(B216,TA_Rubric!$A$1:$G$93,4+LEFT(Type!$B$1,1),)</f>
        <v>Não</v>
      </c>
    </row>
    <row r="217" spans="1:12" ht="63.95" customHeight="1" x14ac:dyDescent="0.25">
      <c r="A217" s="39">
        <f t="shared" ca="1" si="19"/>
        <v>3</v>
      </c>
      <c r="B217" s="39">
        <f t="shared" ca="1" si="20"/>
        <v>49</v>
      </c>
      <c r="C217" s="49"/>
      <c r="D217" s="16" t="b">
        <f t="shared" ca="1" si="18"/>
        <v>0</v>
      </c>
      <c r="E217" s="42" t="str">
        <f ca="1">_xlfn.IFNA(VLOOKUP(B217,Rubric[],2+VALUE(LEFT(Type!$B$1,1)),),"")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- 14. ISO2</v>
      </c>
      <c r="F217" s="42" t="str">
        <f ca="1">_xlfn.IFNA(VLOOKUP(A217,Table4[[#All],[Id_Serv]:[Dsg_EN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7" s="43" t="b">
        <f t="shared" ca="1" si="21"/>
        <v>0</v>
      </c>
      <c r="H217" s="73">
        <f t="shared" si="22"/>
        <v>6</v>
      </c>
      <c r="I217" s="73">
        <v>49</v>
      </c>
      <c r="J217" s="73">
        <v>2</v>
      </c>
      <c r="K217" s="72" t="str">
        <f t="shared" si="23"/>
        <v/>
      </c>
      <c r="L217" s="38" t="str">
        <f ca="1">VLOOKUP(B217,TA_Rubric!$A$1:$G$93,4+LEFT(Type!$B$1,1),)</f>
        <v>Não</v>
      </c>
    </row>
    <row r="218" spans="1:12" ht="63.95" customHeight="1" x14ac:dyDescent="0.25">
      <c r="A218" s="39">
        <f t="shared" ca="1" si="19"/>
        <v>3</v>
      </c>
      <c r="B218" s="39">
        <f t="shared" ca="1" si="20"/>
        <v>50</v>
      </c>
      <c r="C218" s="49"/>
      <c r="D218" s="16" t="b">
        <f t="shared" ca="1" si="18"/>
        <v>0</v>
      </c>
      <c r="E218" s="42" t="str">
        <f ca="1">_xlfn.IFNA(VLOOKUP(B218,Rubric[],2+VALUE(LEFT(Type!$B$1,1)),),"")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- 15. ISO2</v>
      </c>
      <c r="F218" s="42" t="str">
        <f ca="1">_xlfn.IFNA(VLOOKUP(A218,Table4[[#All],[Id_Serv]:[Dsg_EN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8" s="43" t="b">
        <f t="shared" ca="1" si="21"/>
        <v>0</v>
      </c>
      <c r="H218" s="73">
        <f t="shared" si="22"/>
        <v>6</v>
      </c>
      <c r="I218" s="73">
        <v>50</v>
      </c>
      <c r="J218" s="73">
        <v>2</v>
      </c>
      <c r="K218" s="72" t="str">
        <f t="shared" si="23"/>
        <v/>
      </c>
      <c r="L218" s="38" t="str">
        <f ca="1">VLOOKUP(B218,TA_Rubric!$A$1:$G$93,4+LEFT(Type!$B$1,1),)</f>
        <v>Não</v>
      </c>
    </row>
    <row r="219" spans="1:12" ht="63.95" customHeight="1" x14ac:dyDescent="0.25">
      <c r="A219" s="39">
        <f t="shared" ca="1" si="19"/>
        <v>3</v>
      </c>
      <c r="B219" s="39">
        <f t="shared" ca="1" si="20"/>
        <v>51</v>
      </c>
      <c r="C219" s="49"/>
      <c r="D219" s="16" t="b">
        <f t="shared" ca="1" si="18"/>
        <v>0</v>
      </c>
      <c r="E219" s="42" t="str">
        <f ca="1">_xlfn.IFNA(VLOOKUP(B219,Rubric[],2+VALUE(LEFT(Type!$B$1,1)),),"")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- 16. ISO2</v>
      </c>
      <c r="F219" s="42" t="str">
        <f ca="1">_xlfn.IFNA(VLOOKUP(A219,Table4[[#All],[Id_Serv]:[Dsg_EN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19" s="43" t="b">
        <f t="shared" ca="1" si="21"/>
        <v>0</v>
      </c>
      <c r="H219" s="73">
        <f t="shared" si="22"/>
        <v>6</v>
      </c>
      <c r="I219" s="73">
        <v>51</v>
      </c>
      <c r="J219" s="73">
        <v>2</v>
      </c>
      <c r="K219" s="72" t="str">
        <f t="shared" si="23"/>
        <v/>
      </c>
      <c r="L219" s="38" t="str">
        <f ca="1">VLOOKUP(B219,TA_Rubric!$A$1:$G$93,4+LEFT(Type!$B$1,1),)</f>
        <v>Não</v>
      </c>
    </row>
    <row r="220" spans="1:12" ht="63.95" customHeight="1" x14ac:dyDescent="0.25">
      <c r="A220" s="39">
        <f t="shared" ca="1" si="19"/>
        <v>3</v>
      </c>
      <c r="B220" s="39">
        <f t="shared" ca="1" si="20"/>
        <v>52</v>
      </c>
      <c r="C220" s="49"/>
      <c r="D220" s="16" t="b">
        <f t="shared" ca="1" si="18"/>
        <v>0</v>
      </c>
      <c r="E220" s="42" t="str">
        <f ca="1">_xlfn.IFNA(VLOOKUP(B220,Rubric[],2+VALUE(LEFT(Type!$B$1,1)),),"")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- 17. ISO2</v>
      </c>
      <c r="F220" s="42" t="str">
        <f ca="1">_xlfn.IFNA(VLOOKUP(A220,Table4[[#All],[Id_Serv]:[Dsg_EN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0" s="43" t="b">
        <f t="shared" ca="1" si="21"/>
        <v>0</v>
      </c>
      <c r="H220" s="73">
        <f t="shared" si="22"/>
        <v>6</v>
      </c>
      <c r="I220" s="73">
        <v>52</v>
      </c>
      <c r="J220" s="73">
        <v>2</v>
      </c>
      <c r="K220" s="72" t="str">
        <f t="shared" si="23"/>
        <v/>
      </c>
      <c r="L220" s="38" t="str">
        <f ca="1">VLOOKUP(B220,TA_Rubric!$A$1:$G$93,4+LEFT(Type!$B$1,1),)</f>
        <v>Não</v>
      </c>
    </row>
    <row r="221" spans="1:12" ht="63.95" customHeight="1" x14ac:dyDescent="0.25">
      <c r="A221" s="39">
        <f t="shared" ca="1" si="19"/>
        <v>3</v>
      </c>
      <c r="B221" s="39">
        <f t="shared" ca="1" si="20"/>
        <v>53</v>
      </c>
      <c r="C221" s="49"/>
      <c r="D221" s="16" t="b">
        <f t="shared" ca="1" si="18"/>
        <v>0</v>
      </c>
      <c r="E221" s="42" t="str">
        <f ca="1">_xlfn.IFNA(VLOOKUP(B221,Rubric[],2+VALUE(LEFT(Type!$B$1,1)),),"")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- 18. ISO2</v>
      </c>
      <c r="F221" s="42" t="str">
        <f ca="1">_xlfn.IFNA(VLOOKUP(A221,Table4[[#All],[Id_Serv]:[Dsg_EN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1" s="43" t="b">
        <f t="shared" ca="1" si="21"/>
        <v>0</v>
      </c>
      <c r="H221" s="73">
        <f t="shared" si="22"/>
        <v>6</v>
      </c>
      <c r="I221" s="73">
        <v>53</v>
      </c>
      <c r="J221" s="73">
        <v>2</v>
      </c>
      <c r="K221" s="72" t="str">
        <f t="shared" si="23"/>
        <v/>
      </c>
      <c r="L221" s="38" t="str">
        <f ca="1">VLOOKUP(B221,TA_Rubric!$A$1:$G$93,4+LEFT(Type!$B$1,1),)</f>
        <v>Não</v>
      </c>
    </row>
    <row r="222" spans="1:12" ht="63.95" customHeight="1" x14ac:dyDescent="0.25">
      <c r="A222" s="39">
        <f t="shared" ca="1" si="19"/>
        <v>3</v>
      </c>
      <c r="B222" s="39">
        <f t="shared" ca="1" si="20"/>
        <v>54</v>
      </c>
      <c r="C222" s="49"/>
      <c r="D222" s="16" t="b">
        <f t="shared" ref="D222:D285" ca="1" si="24">IF(G222=FALSE,FALSE,IF(ISBLANK(C222),FALSE,TRUE))</f>
        <v>0</v>
      </c>
      <c r="E222" s="42" t="str">
        <f ca="1">_xlfn.IFNA(VLOOKUP(B222,Rubric[],2+VALUE(LEFT(Type!$B$1,1)),),"")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- 19. ISO2</v>
      </c>
      <c r="F222" s="42" t="str">
        <f ca="1">_xlfn.IFNA(VLOOKUP(A222,Table4[[#All],[Id_Serv]:[Dsg_EN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2" s="43" t="b">
        <f t="shared" ca="1" si="21"/>
        <v>0</v>
      </c>
      <c r="H222" s="73">
        <f t="shared" si="22"/>
        <v>6</v>
      </c>
      <c r="I222" s="73">
        <v>54</v>
      </c>
      <c r="J222" s="73">
        <v>2</v>
      </c>
      <c r="K222" s="72" t="str">
        <f t="shared" si="23"/>
        <v/>
      </c>
      <c r="L222" s="38" t="str">
        <f ca="1">VLOOKUP(B222,TA_Rubric!$A$1:$G$93,4+LEFT(Type!$B$1,1),)</f>
        <v>Não</v>
      </c>
    </row>
    <row r="223" spans="1:12" ht="63.95" customHeight="1" x14ac:dyDescent="0.25">
      <c r="A223" s="39">
        <f t="shared" ca="1" si="19"/>
        <v>3</v>
      </c>
      <c r="B223" s="39">
        <f t="shared" ca="1" si="20"/>
        <v>55</v>
      </c>
      <c r="C223" s="49"/>
      <c r="D223" s="16" t="b">
        <f t="shared" ca="1" si="24"/>
        <v>0</v>
      </c>
      <c r="E223" s="42" t="str">
        <f ca="1">_xlfn.IFNA(VLOOKUP(B223,Rubric[],2+VALUE(LEFT(Type!$B$1,1)),),"")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- 20. ISO2</v>
      </c>
      <c r="F223" s="42" t="str">
        <f ca="1">_xlfn.IFNA(VLOOKUP(A223,Table4[[#All],[Id_Serv]:[Dsg_EN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3" s="43" t="b">
        <f t="shared" ca="1" si="21"/>
        <v>0</v>
      </c>
      <c r="H223" s="73">
        <f t="shared" si="22"/>
        <v>6</v>
      </c>
      <c r="I223" s="73">
        <v>55</v>
      </c>
      <c r="J223" s="73">
        <v>2</v>
      </c>
      <c r="K223" s="72" t="str">
        <f t="shared" si="23"/>
        <v/>
      </c>
      <c r="L223" s="38" t="str">
        <f ca="1">VLOOKUP(B223,TA_Rubric!$A$1:$G$93,4+LEFT(Type!$B$1,1),)</f>
        <v>Não</v>
      </c>
    </row>
    <row r="224" spans="1:12" ht="63.95" customHeight="1" x14ac:dyDescent="0.25">
      <c r="A224" s="39">
        <f t="shared" ca="1" si="19"/>
        <v>3</v>
      </c>
      <c r="B224" s="39">
        <f t="shared" ca="1" si="20"/>
        <v>56</v>
      </c>
      <c r="C224" s="49"/>
      <c r="D224" s="16" t="b">
        <f t="shared" ca="1" si="24"/>
        <v>0</v>
      </c>
      <c r="E224" s="42" t="str">
        <f ca="1">_xlfn.IFNA(VLOOKUP(B224,Rubric[],2+VALUE(LEFT(Type!$B$1,1)),),"")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- 21. ISO2</v>
      </c>
      <c r="F224" s="42" t="str">
        <f ca="1">_xlfn.IFNA(VLOOKUP(A224,Table4[[#All],[Id_Serv]:[Dsg_EN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4" s="43" t="b">
        <f t="shared" ca="1" si="21"/>
        <v>0</v>
      </c>
      <c r="H224" s="73">
        <f t="shared" si="22"/>
        <v>6</v>
      </c>
      <c r="I224" s="73">
        <v>56</v>
      </c>
      <c r="J224" s="73">
        <v>2</v>
      </c>
      <c r="K224" s="72" t="str">
        <f t="shared" si="23"/>
        <v/>
      </c>
      <c r="L224" s="38" t="str">
        <f ca="1">VLOOKUP(B224,TA_Rubric!$A$1:$G$93,4+LEFT(Type!$B$1,1),)</f>
        <v>Não</v>
      </c>
    </row>
    <row r="225" spans="1:12" ht="63.95" customHeight="1" x14ac:dyDescent="0.25">
      <c r="A225" s="39">
        <f t="shared" ca="1" si="19"/>
        <v>3</v>
      </c>
      <c r="B225" s="39">
        <f t="shared" ca="1" si="20"/>
        <v>57</v>
      </c>
      <c r="C225" s="49"/>
      <c r="D225" s="16" t="b">
        <f t="shared" ca="1" si="24"/>
        <v>0</v>
      </c>
      <c r="E225" s="42" t="str">
        <f ca="1">_xlfn.IFNA(VLOOKUP(B225,Rubric[],2+VALUE(LEFT(Type!$B$1,1)),),"")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- 22. ISO2</v>
      </c>
      <c r="F225" s="42" t="str">
        <f ca="1">_xlfn.IFNA(VLOOKUP(A225,Table4[[#All],[Id_Serv]:[Dsg_EN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5" s="43" t="b">
        <f t="shared" ca="1" si="21"/>
        <v>0</v>
      </c>
      <c r="H225" s="73">
        <f t="shared" si="22"/>
        <v>6</v>
      </c>
      <c r="I225" s="73">
        <v>57</v>
      </c>
      <c r="J225" s="73">
        <v>2</v>
      </c>
      <c r="K225" s="72" t="str">
        <f t="shared" si="23"/>
        <v/>
      </c>
      <c r="L225" s="38" t="str">
        <f ca="1">VLOOKUP(B225,TA_Rubric!$A$1:$G$93,4+LEFT(Type!$B$1,1),)</f>
        <v>Não</v>
      </c>
    </row>
    <row r="226" spans="1:12" ht="63.95" customHeight="1" x14ac:dyDescent="0.25">
      <c r="A226" s="39">
        <f t="shared" ca="1" si="19"/>
        <v>3</v>
      </c>
      <c r="B226" s="39">
        <f t="shared" ca="1" si="20"/>
        <v>58</v>
      </c>
      <c r="C226" s="49"/>
      <c r="D226" s="16" t="b">
        <f t="shared" ca="1" si="24"/>
        <v>0</v>
      </c>
      <c r="E226" s="42" t="str">
        <f ca="1">_xlfn.IFNA(VLOOKUP(B226,Rubric[],2+VALUE(LEFT(Type!$B$1,1)),),"")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- 23. ISO2</v>
      </c>
      <c r="F226" s="42" t="str">
        <f ca="1">_xlfn.IFNA(VLOOKUP(A226,Table4[[#All],[Id_Serv]:[Dsg_EN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6" s="43" t="b">
        <f t="shared" ca="1" si="21"/>
        <v>0</v>
      </c>
      <c r="H226" s="73">
        <f t="shared" si="22"/>
        <v>6</v>
      </c>
      <c r="I226" s="73">
        <v>58</v>
      </c>
      <c r="J226" s="73">
        <v>2</v>
      </c>
      <c r="K226" s="72" t="str">
        <f t="shared" si="23"/>
        <v/>
      </c>
      <c r="L226" s="38" t="str">
        <f ca="1">VLOOKUP(B226,TA_Rubric!$A$1:$G$93,4+LEFT(Type!$B$1,1),)</f>
        <v>Não</v>
      </c>
    </row>
    <row r="227" spans="1:12" ht="63.95" customHeight="1" x14ac:dyDescent="0.25">
      <c r="A227" s="39">
        <f t="shared" ca="1" si="19"/>
        <v>3</v>
      </c>
      <c r="B227" s="39">
        <f t="shared" ca="1" si="20"/>
        <v>59</v>
      </c>
      <c r="C227" s="49"/>
      <c r="D227" s="16" t="b">
        <f t="shared" ca="1" si="24"/>
        <v>0</v>
      </c>
      <c r="E227" s="42" t="str">
        <f ca="1">_xlfn.IFNA(VLOOKUP(B227,Rubric[],2+VALUE(LEFT(Type!$B$1,1)),),"")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- 24. ISO2</v>
      </c>
      <c r="F227" s="42" t="str">
        <f ca="1">_xlfn.IFNA(VLOOKUP(A227,Table4[[#All],[Id_Serv]:[Dsg_EN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7" s="43" t="b">
        <f t="shared" ca="1" si="21"/>
        <v>0</v>
      </c>
      <c r="H227" s="73">
        <f t="shared" si="22"/>
        <v>6</v>
      </c>
      <c r="I227" s="73">
        <v>59</v>
      </c>
      <c r="J227" s="73">
        <v>2</v>
      </c>
      <c r="K227" s="72" t="str">
        <f t="shared" si="23"/>
        <v/>
      </c>
      <c r="L227" s="38" t="str">
        <f ca="1">VLOOKUP(B227,TA_Rubric!$A$1:$G$93,4+LEFT(Type!$B$1,1),)</f>
        <v>Não</v>
      </c>
    </row>
    <row r="228" spans="1:12" ht="63.95" customHeight="1" x14ac:dyDescent="0.25">
      <c r="A228" s="39">
        <f t="shared" ca="1" si="19"/>
        <v>3</v>
      </c>
      <c r="B228" s="39">
        <f t="shared" ca="1" si="20"/>
        <v>60</v>
      </c>
      <c r="C228" s="49"/>
      <c r="D228" s="16" t="b">
        <f t="shared" ca="1" si="24"/>
        <v>0</v>
      </c>
      <c r="E228" s="42" t="str">
        <f ca="1">_xlfn.IFNA(VLOOKUP(B228,Rubric[],2+VALUE(LEFT(Type!$B$1,1)),),"")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- 25. ISO2</v>
      </c>
      <c r="F228" s="42" t="str">
        <f ca="1">_xlfn.IFNA(VLOOKUP(A228,Table4[[#All],[Id_Serv]:[Dsg_EN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8" s="43" t="b">
        <f t="shared" ca="1" si="21"/>
        <v>0</v>
      </c>
      <c r="H228" s="73">
        <f t="shared" si="22"/>
        <v>6</v>
      </c>
      <c r="I228" s="73">
        <v>60</v>
      </c>
      <c r="J228" s="73">
        <v>2</v>
      </c>
      <c r="K228" s="72" t="str">
        <f t="shared" si="23"/>
        <v/>
      </c>
      <c r="L228" s="38" t="str">
        <f ca="1">VLOOKUP(B228,TA_Rubric!$A$1:$G$93,4+LEFT(Type!$B$1,1),)</f>
        <v>Não</v>
      </c>
    </row>
    <row r="229" spans="1:12" ht="63.95" customHeight="1" x14ac:dyDescent="0.25">
      <c r="A229" s="39">
        <f t="shared" ca="1" si="19"/>
        <v>3</v>
      </c>
      <c r="B229" s="39">
        <f t="shared" ca="1" si="20"/>
        <v>61</v>
      </c>
      <c r="C229" s="49"/>
      <c r="D229" s="16" t="b">
        <f t="shared" ca="1" si="24"/>
        <v>0</v>
      </c>
      <c r="E229" s="42" t="str">
        <f ca="1">_xlfn.IFNA(VLOOKUP(B229,Rubric[],2+VALUE(LEFT(Type!$B$1,1)),),"")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- 26. ISO2</v>
      </c>
      <c r="F229" s="42" t="str">
        <f ca="1">_xlfn.IFNA(VLOOKUP(A229,Table4[[#All],[Id_Serv]:[Dsg_EN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29" s="43" t="b">
        <f t="shared" ca="1" si="21"/>
        <v>0</v>
      </c>
      <c r="H229" s="73">
        <f t="shared" si="22"/>
        <v>6</v>
      </c>
      <c r="I229" s="73">
        <v>61</v>
      </c>
      <c r="J229" s="73">
        <v>2</v>
      </c>
      <c r="K229" s="72" t="str">
        <f t="shared" si="23"/>
        <v/>
      </c>
      <c r="L229" s="38" t="str">
        <f ca="1">VLOOKUP(B229,TA_Rubric!$A$1:$G$93,4+LEFT(Type!$B$1,1),)</f>
        <v>Não</v>
      </c>
    </row>
    <row r="230" spans="1:12" ht="63.95" customHeight="1" x14ac:dyDescent="0.25">
      <c r="A230" s="39">
        <f t="shared" ca="1" si="19"/>
        <v>3</v>
      </c>
      <c r="B230" s="39">
        <f t="shared" ca="1" si="20"/>
        <v>62</v>
      </c>
      <c r="C230" s="49"/>
      <c r="D230" s="16" t="b">
        <f t="shared" ca="1" si="24"/>
        <v>0</v>
      </c>
      <c r="E230" s="42" t="str">
        <f ca="1">_xlfn.IFNA(VLOOKUP(B230,Rubric[],2+VALUE(LEFT(Type!$B$1,1)),),"")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- 27. ISO2</v>
      </c>
      <c r="F230" s="42" t="str">
        <f ca="1">_xlfn.IFNA(VLOOKUP(A230,Table4[[#All],[Id_Serv]:[Dsg_EN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0" s="43" t="b">
        <f t="shared" ca="1" si="21"/>
        <v>0</v>
      </c>
      <c r="H230" s="73">
        <f t="shared" si="22"/>
        <v>6</v>
      </c>
      <c r="I230" s="73">
        <v>62</v>
      </c>
      <c r="J230" s="73">
        <v>2</v>
      </c>
      <c r="K230" s="72" t="str">
        <f t="shared" si="23"/>
        <v/>
      </c>
      <c r="L230" s="38" t="str">
        <f ca="1">VLOOKUP(B230,TA_Rubric!$A$1:$G$93,4+LEFT(Type!$B$1,1),)</f>
        <v>Não</v>
      </c>
    </row>
    <row r="231" spans="1:12" ht="63.95" customHeight="1" x14ac:dyDescent="0.25">
      <c r="A231" s="39">
        <f t="shared" ca="1" si="19"/>
        <v>3</v>
      </c>
      <c r="B231" s="39">
        <f t="shared" ca="1" si="20"/>
        <v>63</v>
      </c>
      <c r="C231" s="49"/>
      <c r="D231" s="16" t="b">
        <f t="shared" ca="1" si="24"/>
        <v>0</v>
      </c>
      <c r="E231" s="42" t="str">
        <f ca="1">_xlfn.IFNA(VLOOKUP(B231,Rubric[],2+VALUE(LEFT(Type!$B$1,1)),),"")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- 28. ISO2</v>
      </c>
      <c r="F231" s="42" t="str">
        <f ca="1">_xlfn.IFNA(VLOOKUP(A231,Table4[[#All],[Id_Serv]:[Dsg_EN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1" s="43" t="b">
        <f t="shared" ca="1" si="21"/>
        <v>0</v>
      </c>
      <c r="H231" s="73">
        <f t="shared" si="22"/>
        <v>6</v>
      </c>
      <c r="I231" s="73">
        <v>63</v>
      </c>
      <c r="J231" s="73">
        <v>2</v>
      </c>
      <c r="K231" s="72" t="str">
        <f t="shared" si="23"/>
        <v/>
      </c>
      <c r="L231" s="38" t="str">
        <f ca="1">VLOOKUP(B231,TA_Rubric!$A$1:$G$93,4+LEFT(Type!$B$1,1),)</f>
        <v>Não</v>
      </c>
    </row>
    <row r="232" spans="1:12" ht="63.95" customHeight="1" x14ac:dyDescent="0.25">
      <c r="A232" s="39">
        <f t="shared" ca="1" si="19"/>
        <v>3</v>
      </c>
      <c r="B232" s="39">
        <f t="shared" ca="1" si="20"/>
        <v>64</v>
      </c>
      <c r="C232" s="49"/>
      <c r="D232" s="16" t="b">
        <f t="shared" ca="1" si="24"/>
        <v>0</v>
      </c>
      <c r="E232" s="42" t="str">
        <f ca="1">_xlfn.IFNA(VLOOKUP(B232,Rubric[],2+VALUE(LEFT(Type!$B$1,1)),),"")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- 29. ISO2</v>
      </c>
      <c r="F232" s="42" t="str">
        <f ca="1">_xlfn.IFNA(VLOOKUP(A232,Table4[[#All],[Id_Serv]:[Dsg_EN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2" s="43" t="b">
        <f t="shared" ca="1" si="21"/>
        <v>0</v>
      </c>
      <c r="H232" s="73">
        <f t="shared" si="22"/>
        <v>6</v>
      </c>
      <c r="I232" s="73">
        <v>64</v>
      </c>
      <c r="J232" s="73">
        <v>2</v>
      </c>
      <c r="K232" s="72" t="str">
        <f t="shared" si="23"/>
        <v/>
      </c>
      <c r="L232" s="38" t="str">
        <f ca="1">VLOOKUP(B232,TA_Rubric!$A$1:$G$93,4+LEFT(Type!$B$1,1),)</f>
        <v>Não</v>
      </c>
    </row>
    <row r="233" spans="1:12" ht="63.95" customHeight="1" x14ac:dyDescent="0.25">
      <c r="A233" s="39">
        <f t="shared" ca="1" si="19"/>
        <v>3</v>
      </c>
      <c r="B233" s="39">
        <f t="shared" ca="1" si="20"/>
        <v>65</v>
      </c>
      <c r="C233" s="49"/>
      <c r="D233" s="16" t="b">
        <f t="shared" ca="1" si="24"/>
        <v>0</v>
      </c>
      <c r="E233" s="42" t="str">
        <f ca="1">_xlfn.IFNA(VLOOKUP(B233,Rubric[],2+VALUE(LEFT(Type!$B$1,1)),),"")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- 30. ISO2</v>
      </c>
      <c r="F233" s="42" t="str">
        <f ca="1">_xlfn.IFNA(VLOOKUP(A233,Table4[[#All],[Id_Serv]:[Dsg_EN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3" s="43" t="b">
        <f t="shared" ca="1" si="21"/>
        <v>0</v>
      </c>
      <c r="H233" s="73">
        <f t="shared" si="22"/>
        <v>6</v>
      </c>
      <c r="I233" s="73">
        <v>65</v>
      </c>
      <c r="J233" s="73">
        <v>2</v>
      </c>
      <c r="K233" s="72" t="str">
        <f t="shared" si="23"/>
        <v/>
      </c>
      <c r="L233" s="38" t="str">
        <f ca="1">VLOOKUP(B233,TA_Rubric!$A$1:$G$93,4+LEFT(Type!$B$1,1),)</f>
        <v>Não</v>
      </c>
    </row>
    <row r="234" spans="1:12" ht="63.95" customHeight="1" x14ac:dyDescent="0.25">
      <c r="A234" s="39">
        <f t="shared" ca="1" si="19"/>
        <v>3</v>
      </c>
      <c r="B234" s="39">
        <f t="shared" ca="1" si="20"/>
        <v>66</v>
      </c>
      <c r="C234" s="49"/>
      <c r="D234" s="16" t="b">
        <f t="shared" ca="1" si="24"/>
        <v>0</v>
      </c>
      <c r="E234" s="42" t="str">
        <f ca="1">_xlfn.IFNA(VLOOKUP(B234,Rubric[],2+VALUE(LEFT(Type!$B$1,1)),),"")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- 31. ISO2</v>
      </c>
      <c r="F234" s="42" t="str">
        <f ca="1">_xlfn.IFNA(VLOOKUP(A234,Table4[[#All],[Id_Serv]:[Dsg_EN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4" s="43" t="b">
        <f t="shared" ca="1" si="21"/>
        <v>0</v>
      </c>
      <c r="H234" s="73">
        <f t="shared" si="22"/>
        <v>6</v>
      </c>
      <c r="I234" s="73">
        <v>66</v>
      </c>
      <c r="J234" s="73">
        <v>2</v>
      </c>
      <c r="K234" s="72" t="str">
        <f t="shared" si="23"/>
        <v/>
      </c>
      <c r="L234" s="38" t="str">
        <f ca="1">VLOOKUP(B234,TA_Rubric!$A$1:$G$93,4+LEFT(Type!$B$1,1),)</f>
        <v>Não</v>
      </c>
    </row>
    <row r="235" spans="1:12" ht="63.95" customHeight="1" x14ac:dyDescent="0.25">
      <c r="A235" s="39">
        <f t="shared" ca="1" si="19"/>
        <v>3</v>
      </c>
      <c r="B235" s="39">
        <f t="shared" ca="1" si="20"/>
        <v>67</v>
      </c>
      <c r="C235" s="49"/>
      <c r="D235" s="16" t="b">
        <f t="shared" ca="1" si="24"/>
        <v>0</v>
      </c>
      <c r="E235" s="42" t="str">
        <f ca="1">_xlfn.IFNA(VLOOKUP(B235,Rubric[],2+VALUE(LEFT(Type!$B$1,1)),),"")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- 32. ISO2</v>
      </c>
      <c r="F235" s="42" t="str">
        <f ca="1">_xlfn.IFNA(VLOOKUP(A235,Table4[[#All],[Id_Serv]:[Dsg_EN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5" s="43" t="b">
        <f t="shared" ca="1" si="21"/>
        <v>0</v>
      </c>
      <c r="H235" s="73">
        <f t="shared" si="22"/>
        <v>6</v>
      </c>
      <c r="I235" s="73">
        <v>67</v>
      </c>
      <c r="J235" s="73">
        <v>2</v>
      </c>
      <c r="K235" s="72" t="str">
        <f t="shared" si="23"/>
        <v/>
      </c>
      <c r="L235" s="38" t="str">
        <f ca="1">VLOOKUP(B235,TA_Rubric!$A$1:$G$93,4+LEFT(Type!$B$1,1),)</f>
        <v>Não</v>
      </c>
    </row>
    <row r="236" spans="1:12" ht="63.95" customHeight="1" x14ac:dyDescent="0.25">
      <c r="A236" s="39">
        <f t="shared" ca="1" si="19"/>
        <v>3</v>
      </c>
      <c r="B236" s="39">
        <f t="shared" ca="1" si="20"/>
        <v>68</v>
      </c>
      <c r="C236" s="49"/>
      <c r="D236" s="16" t="b">
        <f t="shared" ca="1" si="24"/>
        <v>0</v>
      </c>
      <c r="E236" s="42" t="str">
        <f ca="1">_xlfn.IFNA(VLOOKUP(B236,Rubric[],2+VALUE(LEFT(Type!$B$1,1)),),"")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- 33. ISO2</v>
      </c>
      <c r="F236" s="42" t="str">
        <f ca="1">_xlfn.IFNA(VLOOKUP(A236,Table4[[#All],[Id_Serv]:[Dsg_EN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6" s="43" t="b">
        <f t="shared" ca="1" si="21"/>
        <v>0</v>
      </c>
      <c r="H236" s="73">
        <f t="shared" si="22"/>
        <v>6</v>
      </c>
      <c r="I236" s="73">
        <v>68</v>
      </c>
      <c r="J236" s="73">
        <v>2</v>
      </c>
      <c r="K236" s="72" t="str">
        <f t="shared" si="23"/>
        <v/>
      </c>
      <c r="L236" s="38" t="str">
        <f ca="1">VLOOKUP(B236,TA_Rubric!$A$1:$G$93,4+LEFT(Type!$B$1,1),)</f>
        <v>Não</v>
      </c>
    </row>
    <row r="237" spans="1:12" ht="63.95" customHeight="1" x14ac:dyDescent="0.25">
      <c r="A237" s="39">
        <f t="shared" ca="1" si="19"/>
        <v>3</v>
      </c>
      <c r="B237" s="39">
        <f t="shared" ca="1" si="20"/>
        <v>69</v>
      </c>
      <c r="C237" s="49"/>
      <c r="D237" s="16" t="b">
        <f t="shared" ca="1" si="24"/>
        <v>0</v>
      </c>
      <c r="E237" s="42" t="str">
        <f ca="1">_xlfn.IFNA(VLOOKUP(B237,Rubric[],2+VALUE(LEFT(Type!$B$1,1)),),"")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- 34. ISO2</v>
      </c>
      <c r="F237" s="42" t="str">
        <f ca="1">_xlfn.IFNA(VLOOKUP(A237,Table4[[#All],[Id_Serv]:[Dsg_EN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7" s="43" t="b">
        <f t="shared" ca="1" si="21"/>
        <v>0</v>
      </c>
      <c r="H237" s="73">
        <f t="shared" si="22"/>
        <v>6</v>
      </c>
      <c r="I237" s="73">
        <v>69</v>
      </c>
      <c r="J237" s="73">
        <v>2</v>
      </c>
      <c r="K237" s="72" t="str">
        <f t="shared" si="23"/>
        <v/>
      </c>
      <c r="L237" s="38" t="str">
        <f ca="1">VLOOKUP(B237,TA_Rubric!$A$1:$G$93,4+LEFT(Type!$B$1,1),)</f>
        <v>Não</v>
      </c>
    </row>
    <row r="238" spans="1:12" ht="63.95" customHeight="1" x14ac:dyDescent="0.25">
      <c r="A238" s="39">
        <f t="shared" ca="1" si="19"/>
        <v>3</v>
      </c>
      <c r="B238" s="39">
        <f t="shared" ca="1" si="20"/>
        <v>70</v>
      </c>
      <c r="C238" s="49"/>
      <c r="D238" s="16" t="b">
        <f t="shared" ca="1" si="24"/>
        <v>0</v>
      </c>
      <c r="E238" s="42" t="str">
        <f ca="1">_xlfn.IFNA(VLOOKUP(B238,Rubric[],2+VALUE(LEFT(Type!$B$1,1)),),"")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- 35. ISO2</v>
      </c>
      <c r="F238" s="42" t="str">
        <f ca="1">_xlfn.IFNA(VLOOKUP(A238,Table4[[#All],[Id_Serv]:[Dsg_EN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8" s="43" t="b">
        <f t="shared" ca="1" si="21"/>
        <v>0</v>
      </c>
      <c r="H238" s="73">
        <f t="shared" si="22"/>
        <v>6</v>
      </c>
      <c r="I238" s="73">
        <v>70</v>
      </c>
      <c r="J238" s="73">
        <v>2</v>
      </c>
      <c r="K238" s="72" t="str">
        <f t="shared" si="23"/>
        <v/>
      </c>
      <c r="L238" s="38" t="str">
        <f ca="1">VLOOKUP(B238,TA_Rubric!$A$1:$G$93,4+LEFT(Type!$B$1,1),)</f>
        <v>Não</v>
      </c>
    </row>
    <row r="239" spans="1:12" ht="63.95" customHeight="1" x14ac:dyDescent="0.25">
      <c r="A239" s="39">
        <f t="shared" ca="1" si="19"/>
        <v>3</v>
      </c>
      <c r="B239" s="39">
        <f t="shared" ca="1" si="20"/>
        <v>71</v>
      </c>
      <c r="C239" s="49"/>
      <c r="D239" s="16" t="b">
        <f t="shared" ca="1" si="24"/>
        <v>0</v>
      </c>
      <c r="E239" s="42" t="str">
        <f ca="1">_xlfn.IFNA(VLOOKUP(B239,Rubric[],2+VALUE(LEFT(Type!$B$1,1)),),"")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- 36. ISO2</v>
      </c>
      <c r="F239" s="42" t="str">
        <f ca="1">_xlfn.IFNA(VLOOKUP(A239,Table4[[#All],[Id_Serv]:[Dsg_EN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39" s="43" t="b">
        <f t="shared" ca="1" si="21"/>
        <v>0</v>
      </c>
      <c r="H239" s="73">
        <f t="shared" si="22"/>
        <v>6</v>
      </c>
      <c r="I239" s="73">
        <v>71</v>
      </c>
      <c r="J239" s="73">
        <v>2</v>
      </c>
      <c r="K239" s="72" t="str">
        <f t="shared" si="23"/>
        <v/>
      </c>
      <c r="L239" s="38" t="str">
        <f ca="1">VLOOKUP(B239,TA_Rubric!$A$1:$G$93,4+LEFT(Type!$B$1,1),)</f>
        <v>Não</v>
      </c>
    </row>
    <row r="240" spans="1:12" ht="63.95" customHeight="1" x14ac:dyDescent="0.25">
      <c r="A240" s="39">
        <f t="shared" ca="1" si="19"/>
        <v>3</v>
      </c>
      <c r="B240" s="39">
        <f t="shared" ca="1" si="20"/>
        <v>72</v>
      </c>
      <c r="C240" s="49"/>
      <c r="D240" s="16" t="b">
        <f t="shared" ca="1" si="24"/>
        <v>0</v>
      </c>
      <c r="E240" s="42" t="str">
        <f ca="1">_xlfn.IFNA(VLOOKUP(B240,Rubric[],2+VALUE(LEFT(Type!$B$1,1)),),"")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- 37. ISO2</v>
      </c>
      <c r="F240" s="42" t="str">
        <f ca="1">_xlfn.IFNA(VLOOKUP(A240,Table4[[#All],[Id_Serv]:[Dsg_EN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0" s="43" t="b">
        <f t="shared" ca="1" si="21"/>
        <v>0</v>
      </c>
      <c r="H240" s="73">
        <f t="shared" si="22"/>
        <v>6</v>
      </c>
      <c r="I240" s="73">
        <v>72</v>
      </c>
      <c r="J240" s="73">
        <v>2</v>
      </c>
      <c r="K240" s="72" t="str">
        <f t="shared" si="23"/>
        <v/>
      </c>
      <c r="L240" s="38" t="str">
        <f ca="1">VLOOKUP(B240,TA_Rubric!$A$1:$G$93,4+LEFT(Type!$B$1,1),)</f>
        <v>Não</v>
      </c>
    </row>
    <row r="241" spans="1:12" ht="63.95" customHeight="1" x14ac:dyDescent="0.25">
      <c r="A241" s="39">
        <f t="shared" ca="1" si="19"/>
        <v>3</v>
      </c>
      <c r="B241" s="39">
        <f t="shared" ca="1" si="20"/>
        <v>73</v>
      </c>
      <c r="C241" s="49"/>
      <c r="D241" s="16" t="b">
        <f t="shared" ca="1" si="24"/>
        <v>0</v>
      </c>
      <c r="E241" s="42" t="str">
        <f ca="1">_xlfn.IFNA(VLOOKUP(B241,Rubric[],2+VALUE(LEFT(Type!$B$1,1)),),"")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- 38. ISO2</v>
      </c>
      <c r="F241" s="42" t="str">
        <f ca="1">_xlfn.IFNA(VLOOKUP(A241,Table4[[#All],[Id_Serv]:[Dsg_EN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1" s="43" t="b">
        <f t="shared" ca="1" si="21"/>
        <v>0</v>
      </c>
      <c r="H241" s="73">
        <f t="shared" si="22"/>
        <v>6</v>
      </c>
      <c r="I241" s="73">
        <v>73</v>
      </c>
      <c r="J241" s="73">
        <v>2</v>
      </c>
      <c r="K241" s="72" t="str">
        <f t="shared" si="23"/>
        <v/>
      </c>
      <c r="L241" s="38" t="str">
        <f ca="1">VLOOKUP(B241,TA_Rubric!$A$1:$G$93,4+LEFT(Type!$B$1,1),)</f>
        <v>Não</v>
      </c>
    </row>
    <row r="242" spans="1:12" ht="63.95" customHeight="1" x14ac:dyDescent="0.25">
      <c r="A242" s="39">
        <f t="shared" ca="1" si="19"/>
        <v>3</v>
      </c>
      <c r="B242" s="39">
        <f t="shared" ca="1" si="20"/>
        <v>74</v>
      </c>
      <c r="C242" s="49"/>
      <c r="D242" s="16" t="b">
        <f t="shared" ca="1" si="24"/>
        <v>0</v>
      </c>
      <c r="E242" s="42" t="str">
        <f ca="1">_xlfn.IFNA(VLOOKUP(B242,Rubric[],2+VALUE(LEFT(Type!$B$1,1)),),"")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- 39. ISO2</v>
      </c>
      <c r="F242" s="42" t="str">
        <f ca="1">_xlfn.IFNA(VLOOKUP(A242,Table4[[#All],[Id_Serv]:[Dsg_EN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2" s="43" t="b">
        <f t="shared" ca="1" si="21"/>
        <v>0</v>
      </c>
      <c r="H242" s="73">
        <f t="shared" si="22"/>
        <v>6</v>
      </c>
      <c r="I242" s="73">
        <v>74</v>
      </c>
      <c r="J242" s="73">
        <v>2</v>
      </c>
      <c r="K242" s="72" t="str">
        <f t="shared" si="23"/>
        <v/>
      </c>
      <c r="L242" s="38" t="str">
        <f ca="1">VLOOKUP(B242,TA_Rubric!$A$1:$G$93,4+LEFT(Type!$B$1,1),)</f>
        <v>Não</v>
      </c>
    </row>
    <row r="243" spans="1:12" ht="63.95" customHeight="1" x14ac:dyDescent="0.25">
      <c r="A243" s="39">
        <f t="shared" ca="1" si="19"/>
        <v>3</v>
      </c>
      <c r="B243" s="39">
        <f t="shared" ca="1" si="20"/>
        <v>75</v>
      </c>
      <c r="C243" s="49"/>
      <c r="D243" s="16" t="b">
        <f t="shared" ca="1" si="24"/>
        <v>0</v>
      </c>
      <c r="E243" s="42" t="str">
        <f ca="1">_xlfn.IFNA(VLOOKUP(B243,Rubric[],2+VALUE(LEFT(Type!$B$1,1)),),"")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- 40. ISO2</v>
      </c>
      <c r="F243" s="42" t="str">
        <f ca="1">_xlfn.IFNA(VLOOKUP(A243,Table4[[#All],[Id_Serv]:[Dsg_EN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3" s="43" t="b">
        <f t="shared" ca="1" si="21"/>
        <v>0</v>
      </c>
      <c r="H243" s="73">
        <f t="shared" si="22"/>
        <v>6</v>
      </c>
      <c r="I243" s="73">
        <v>75</v>
      </c>
      <c r="J243" s="73">
        <v>2</v>
      </c>
      <c r="K243" s="72" t="str">
        <f t="shared" si="23"/>
        <v/>
      </c>
      <c r="L243" s="38" t="str">
        <f ca="1">VLOOKUP(B243,TA_Rubric!$A$1:$G$93,4+LEFT(Type!$B$1,1),)</f>
        <v>Não</v>
      </c>
    </row>
    <row r="244" spans="1:12" ht="63.95" customHeight="1" x14ac:dyDescent="0.25">
      <c r="A244" s="39">
        <f t="shared" ca="1" si="19"/>
        <v>3</v>
      </c>
      <c r="B244" s="39">
        <f t="shared" ca="1" si="20"/>
        <v>76</v>
      </c>
      <c r="C244" s="49"/>
      <c r="D244" s="16" t="b">
        <f t="shared" ca="1" si="24"/>
        <v>0</v>
      </c>
      <c r="E244" s="42" t="str">
        <f ca="1">_xlfn.IFNA(VLOOKUP(B244,Rubric[],2+VALUE(LEFT(Type!$B$1,1)),),"")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- 41. ISO2</v>
      </c>
      <c r="F244" s="42" t="str">
        <f ca="1">_xlfn.IFNA(VLOOKUP(A244,Table4[[#All],[Id_Serv]:[Dsg_EN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4" s="43" t="b">
        <f t="shared" ca="1" si="21"/>
        <v>0</v>
      </c>
      <c r="H244" s="73">
        <f t="shared" si="22"/>
        <v>6</v>
      </c>
      <c r="I244" s="73">
        <v>76</v>
      </c>
      <c r="J244" s="73">
        <v>2</v>
      </c>
      <c r="K244" s="72" t="str">
        <f t="shared" si="23"/>
        <v/>
      </c>
      <c r="L244" s="38" t="str">
        <f ca="1">VLOOKUP(B244,TA_Rubric!$A$1:$G$93,4+LEFT(Type!$B$1,1),)</f>
        <v>Não</v>
      </c>
    </row>
    <row r="245" spans="1:12" ht="63.95" customHeight="1" x14ac:dyDescent="0.25">
      <c r="A245" s="39">
        <f t="shared" ca="1" si="19"/>
        <v>3</v>
      </c>
      <c r="B245" s="39">
        <f t="shared" ca="1" si="20"/>
        <v>77</v>
      </c>
      <c r="C245" s="49"/>
      <c r="D245" s="16" t="b">
        <f t="shared" ca="1" si="24"/>
        <v>0</v>
      </c>
      <c r="E245" s="42" t="str">
        <f ca="1">_xlfn.IFNA(VLOOKUP(B245,Rubric[],2+VALUE(LEFT(Type!$B$1,1)),),"")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- 42. ISO2</v>
      </c>
      <c r="F245" s="42" t="str">
        <f ca="1">_xlfn.IFNA(VLOOKUP(A245,Table4[[#All],[Id_Serv]:[Dsg_EN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5" s="43" t="b">
        <f t="shared" ca="1" si="21"/>
        <v>0</v>
      </c>
      <c r="H245" s="73">
        <f t="shared" si="22"/>
        <v>6</v>
      </c>
      <c r="I245" s="73">
        <v>77</v>
      </c>
      <c r="J245" s="73">
        <v>2</v>
      </c>
      <c r="K245" s="72" t="str">
        <f t="shared" si="23"/>
        <v/>
      </c>
      <c r="L245" s="38" t="str">
        <f ca="1">VLOOKUP(B245,TA_Rubric!$A$1:$G$93,4+LEFT(Type!$B$1,1),)</f>
        <v>Não</v>
      </c>
    </row>
    <row r="246" spans="1:12" ht="63.95" customHeight="1" x14ac:dyDescent="0.25">
      <c r="A246" s="39">
        <f t="shared" ca="1" si="19"/>
        <v>3</v>
      </c>
      <c r="B246" s="39">
        <f t="shared" ca="1" si="20"/>
        <v>78</v>
      </c>
      <c r="C246" s="49"/>
      <c r="D246" s="16" t="b">
        <f t="shared" ca="1" si="24"/>
        <v>0</v>
      </c>
      <c r="E246" s="42" t="str">
        <f ca="1">_xlfn.IFNA(VLOOKUP(B246,Rubric[],2+VALUE(LEFT(Type!$B$1,1)),),"")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- 43. ISO2</v>
      </c>
      <c r="F246" s="42" t="str">
        <f ca="1">_xlfn.IFNA(VLOOKUP(A246,Table4[[#All],[Id_Serv]:[Dsg_EN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6" s="43" t="b">
        <f t="shared" ca="1" si="21"/>
        <v>0</v>
      </c>
      <c r="H246" s="73">
        <f t="shared" si="22"/>
        <v>6</v>
      </c>
      <c r="I246" s="73">
        <v>78</v>
      </c>
      <c r="J246" s="73">
        <v>2</v>
      </c>
      <c r="K246" s="72" t="str">
        <f t="shared" si="23"/>
        <v/>
      </c>
      <c r="L246" s="38" t="str">
        <f ca="1">VLOOKUP(B246,TA_Rubric!$A$1:$G$93,4+LEFT(Type!$B$1,1),)</f>
        <v>Não</v>
      </c>
    </row>
    <row r="247" spans="1:12" ht="63.95" customHeight="1" x14ac:dyDescent="0.25">
      <c r="A247" s="39">
        <f t="shared" ca="1" si="19"/>
        <v>3</v>
      </c>
      <c r="B247" s="39">
        <f t="shared" ca="1" si="20"/>
        <v>79</v>
      </c>
      <c r="C247" s="49"/>
      <c r="D247" s="16" t="b">
        <f t="shared" ca="1" si="24"/>
        <v>0</v>
      </c>
      <c r="E247" s="42" t="str">
        <f ca="1">_xlfn.IFNA(VLOOKUP(B247,Rubric[],2+VALUE(LEFT(Type!$B$1,1)),),"")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- 44. ISO2</v>
      </c>
      <c r="F247" s="42" t="str">
        <f ca="1">_xlfn.IFNA(VLOOKUP(A247,Table4[[#All],[Id_Serv]:[Dsg_EN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7" s="43" t="b">
        <f t="shared" ca="1" si="21"/>
        <v>0</v>
      </c>
      <c r="H247" s="73">
        <f t="shared" si="22"/>
        <v>6</v>
      </c>
      <c r="I247" s="73">
        <v>79</v>
      </c>
      <c r="J247" s="73">
        <v>2</v>
      </c>
      <c r="K247" s="72" t="str">
        <f t="shared" si="23"/>
        <v/>
      </c>
      <c r="L247" s="38" t="str">
        <f ca="1">VLOOKUP(B247,TA_Rubric!$A$1:$G$93,4+LEFT(Type!$B$1,1),)</f>
        <v>Não</v>
      </c>
    </row>
    <row r="248" spans="1:12" ht="63.95" customHeight="1" x14ac:dyDescent="0.25">
      <c r="A248" s="39">
        <f t="shared" ca="1" si="19"/>
        <v>3</v>
      </c>
      <c r="B248" s="39">
        <f t="shared" ca="1" si="20"/>
        <v>80</v>
      </c>
      <c r="C248" s="49"/>
      <c r="D248" s="16" t="b">
        <f t="shared" ca="1" si="24"/>
        <v>0</v>
      </c>
      <c r="E248" s="42" t="str">
        <f ca="1">_xlfn.IFNA(VLOOKUP(B248,Rubric[],2+VALUE(LEFT(Type!$B$1,1)),),"")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- 45. ISO2</v>
      </c>
      <c r="F248" s="42" t="str">
        <f ca="1">_xlfn.IFNA(VLOOKUP(A248,Table4[[#All],[Id_Serv]:[Dsg_EN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8" s="43" t="b">
        <f t="shared" ca="1" si="21"/>
        <v>0</v>
      </c>
      <c r="H248" s="73">
        <f t="shared" si="22"/>
        <v>6</v>
      </c>
      <c r="I248" s="73">
        <v>80</v>
      </c>
      <c r="J248" s="73">
        <v>2</v>
      </c>
      <c r="K248" s="72" t="str">
        <f t="shared" si="23"/>
        <v/>
      </c>
      <c r="L248" s="38" t="str">
        <f ca="1">VLOOKUP(B248,TA_Rubric!$A$1:$G$93,4+LEFT(Type!$B$1,1),)</f>
        <v>Não</v>
      </c>
    </row>
    <row r="249" spans="1:12" ht="63.95" customHeight="1" x14ac:dyDescent="0.25">
      <c r="A249" s="39">
        <f t="shared" ca="1" si="19"/>
        <v>3</v>
      </c>
      <c r="B249" s="39">
        <f t="shared" ca="1" si="20"/>
        <v>81</v>
      </c>
      <c r="C249" s="49"/>
      <c r="D249" s="16" t="b">
        <f t="shared" ca="1" si="24"/>
        <v>0</v>
      </c>
      <c r="E249" s="42" t="str">
        <f ca="1">_xlfn.IFNA(VLOOKUP(B249,Rubric[],2+VALUE(LEFT(Type!$B$1,1)),),"")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- 46. ISO2</v>
      </c>
      <c r="F249" s="42" t="str">
        <f ca="1">_xlfn.IFNA(VLOOKUP(A249,Table4[[#All],[Id_Serv]:[Dsg_EN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49" s="43" t="b">
        <f t="shared" ca="1" si="21"/>
        <v>0</v>
      </c>
      <c r="H249" s="73">
        <f t="shared" si="22"/>
        <v>6</v>
      </c>
      <c r="I249" s="73">
        <v>81</v>
      </c>
      <c r="J249" s="73">
        <v>2</v>
      </c>
      <c r="K249" s="72" t="str">
        <f t="shared" si="23"/>
        <v/>
      </c>
      <c r="L249" s="38" t="str">
        <f ca="1">VLOOKUP(B249,TA_Rubric!$A$1:$G$93,4+LEFT(Type!$B$1,1),)</f>
        <v>Não</v>
      </c>
    </row>
    <row r="250" spans="1:12" ht="63.95" customHeight="1" x14ac:dyDescent="0.25">
      <c r="A250" s="39">
        <f t="shared" ca="1" si="19"/>
        <v>3</v>
      </c>
      <c r="B250" s="39">
        <f t="shared" ca="1" si="20"/>
        <v>82</v>
      </c>
      <c r="C250" s="49"/>
      <c r="D250" s="16" t="b">
        <f t="shared" ca="1" si="24"/>
        <v>0</v>
      </c>
      <c r="E250" s="42" t="str">
        <f ca="1">_xlfn.IFNA(VLOOKUP(B250,Rubric[],2+VALUE(LEFT(Type!$B$1,1)),),"")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- 47. ISO2</v>
      </c>
      <c r="F250" s="42" t="str">
        <f ca="1">_xlfn.IFNA(VLOOKUP(A250,Table4[[#All],[Id_Serv]:[Dsg_EN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50" s="43" t="b">
        <f t="shared" ca="1" si="21"/>
        <v>0</v>
      </c>
      <c r="H250" s="73">
        <f t="shared" si="22"/>
        <v>6</v>
      </c>
      <c r="I250" s="73">
        <v>82</v>
      </c>
      <c r="J250" s="73">
        <v>2</v>
      </c>
      <c r="K250" s="72" t="str">
        <f t="shared" si="23"/>
        <v/>
      </c>
      <c r="L250" s="38" t="str">
        <f ca="1">VLOOKUP(B250,TA_Rubric!$A$1:$G$93,4+LEFT(Type!$B$1,1),)</f>
        <v>Não</v>
      </c>
    </row>
    <row r="251" spans="1:12" ht="63.95" customHeight="1" x14ac:dyDescent="0.25">
      <c r="A251" s="39">
        <f t="shared" ca="1" si="19"/>
        <v>3</v>
      </c>
      <c r="B251" s="39">
        <f t="shared" ca="1" si="20"/>
        <v>83</v>
      </c>
      <c r="C251" s="49"/>
      <c r="D251" s="16" t="b">
        <f t="shared" ca="1" si="24"/>
        <v>0</v>
      </c>
      <c r="E251" s="42" t="str">
        <f ca="1">_xlfn.IFNA(VLOOKUP(B251,Rubric[],2+VALUE(LEFT(Type!$B$1,1)),),"")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- 48. ISO2</v>
      </c>
      <c r="F251" s="42" t="str">
        <f ca="1">_xlfn.IFNA(VLOOKUP(A251,Table4[[#All],[Id_Serv]:[Dsg_EN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51" s="43" t="b">
        <f t="shared" ca="1" si="21"/>
        <v>0</v>
      </c>
      <c r="H251" s="73">
        <f t="shared" si="22"/>
        <v>6</v>
      </c>
      <c r="I251" s="73">
        <v>83</v>
      </c>
      <c r="J251" s="73">
        <v>2</v>
      </c>
      <c r="K251" s="72" t="str">
        <f t="shared" si="23"/>
        <v/>
      </c>
      <c r="L251" s="38" t="str">
        <f ca="1">VLOOKUP(B251,TA_Rubric!$A$1:$G$93,4+LEFT(Type!$B$1,1),)</f>
        <v>Não</v>
      </c>
    </row>
    <row r="252" spans="1:12" ht="63.95" customHeight="1" x14ac:dyDescent="0.25">
      <c r="A252" s="39">
        <f t="shared" ca="1" si="19"/>
        <v>3</v>
      </c>
      <c r="B252" s="39">
        <f t="shared" ca="1" si="20"/>
        <v>84</v>
      </c>
      <c r="C252" s="49"/>
      <c r="D252" s="16" t="b">
        <f t="shared" ca="1" si="24"/>
        <v>0</v>
      </c>
      <c r="E252" s="42" t="str">
        <f ca="1">_xlfn.IFNA(VLOOKUP(B252,Rubric[],2+VALUE(LEFT(Type!$B$1,1)),),"")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- 49. ISO2</v>
      </c>
      <c r="F252" s="42" t="str">
        <f ca="1">_xlfn.IFNA(VLOOKUP(A252,Table4[[#All],[Id_Serv]:[Dsg_EN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52" s="43" t="b">
        <f t="shared" ca="1" si="21"/>
        <v>0</v>
      </c>
      <c r="H252" s="73">
        <f t="shared" si="22"/>
        <v>6</v>
      </c>
      <c r="I252" s="73">
        <v>84</v>
      </c>
      <c r="J252" s="73">
        <v>2</v>
      </c>
      <c r="K252" s="72" t="str">
        <f t="shared" si="23"/>
        <v/>
      </c>
      <c r="L252" s="38" t="str">
        <f ca="1">VLOOKUP(B252,TA_Rubric!$A$1:$G$93,4+LEFT(Type!$B$1,1),)</f>
        <v>Não</v>
      </c>
    </row>
    <row r="253" spans="1:12" ht="63.95" customHeight="1" x14ac:dyDescent="0.25">
      <c r="A253" s="39">
        <f t="shared" ca="1" si="19"/>
        <v>3</v>
      </c>
      <c r="B253" s="39">
        <f t="shared" ca="1" si="20"/>
        <v>85</v>
      </c>
      <c r="C253" s="49"/>
      <c r="D253" s="16" t="b">
        <f t="shared" ca="1" si="24"/>
        <v>0</v>
      </c>
      <c r="E253" s="42" t="str">
        <f ca="1">_xlfn.IFNA(VLOOKUP(B253,Rubric[],2+VALUE(LEFT(Type!$B$1,1)),),"")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- 50. ISO2</v>
      </c>
      <c r="F253" s="42" t="str">
        <f ca="1">_xlfn.IFNA(VLOOKUP(A253,Table4[[#All],[Id_Serv]:[Dsg_EN Servico]],2+VALUE(LEFT(Type!$B$1,1)),0),"")</f>
        <v>3. Execução de operações de pagamento, incluindo a transferência de fundos depositados numa conta de pagamento aberta junto do prestador de serviços de pagamento do utilizador ou de outro prestador de serviços de pagamento, nomeadamente: 
a) execução de débitos diretos, incluindo os de carácter pontual; 
b) execução de operações de pagamento através de um cartão de pagamento ou de um dispositivo semelhante; e 
c) execução de transferências a crédito, incluindo ordens de domiciliação;</v>
      </c>
      <c r="G253" s="43" t="b">
        <f t="shared" ca="1" si="21"/>
        <v>0</v>
      </c>
      <c r="H253" s="73">
        <f t="shared" si="22"/>
        <v>6</v>
      </c>
      <c r="I253" s="73">
        <v>85</v>
      </c>
      <c r="J253" s="73">
        <v>2</v>
      </c>
      <c r="K253" s="72" t="str">
        <f t="shared" si="23"/>
        <v/>
      </c>
      <c r="L253" s="38" t="str">
        <f ca="1">VLOOKUP(B253,TA_Rubric!$A$1:$G$93,4+LEFT(Type!$B$1,1),)</f>
        <v>Não</v>
      </c>
    </row>
    <row r="254" spans="1:12" ht="63.95" customHeight="1" x14ac:dyDescent="0.25">
      <c r="A254" s="38">
        <f t="shared" ca="1" si="19"/>
        <v>4</v>
      </c>
      <c r="B254" s="38">
        <f t="shared" ca="1" si="20"/>
        <v>2</v>
      </c>
      <c r="C254" s="49"/>
      <c r="D254" s="15" t="b">
        <f t="shared" ca="1" si="24"/>
        <v>0</v>
      </c>
      <c r="E254" s="40" t="str">
        <f ca="1">_xlfn.IFNA(VLOOKUP(B254,Rubric[],2+VALUE(LEFT(Type!$B$1,1)),),"")</f>
        <v>3. Atividade em território nacional durante o período de referência - a) Número total de operações realizadas com origem em Portugal;</v>
      </c>
      <c r="F254" s="40" t="str">
        <f ca="1">_xlfn.IFNA(VLOOKUP(A254,Table4[[#All],[Id_Serv]:[Dsg_EN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54" s="41" t="b">
        <f t="shared" ca="1" si="21"/>
        <v>0</v>
      </c>
      <c r="H254" s="72">
        <f t="shared" si="22"/>
        <v>7</v>
      </c>
      <c r="I254" s="72">
        <v>2</v>
      </c>
      <c r="J254" s="72">
        <v>2</v>
      </c>
      <c r="K254" s="72" t="str">
        <f t="shared" si="23"/>
        <v/>
      </c>
      <c r="L254" s="38" t="str">
        <f ca="1">VLOOKUP(B254,TA_Rubric!$A$1:$G$93,4+LEFT(Type!$B$1,1),)</f>
        <v>Sim</v>
      </c>
    </row>
    <row r="255" spans="1:12" ht="63.95" customHeight="1" x14ac:dyDescent="0.25">
      <c r="A255" s="39">
        <f t="shared" ca="1" si="19"/>
        <v>4</v>
      </c>
      <c r="B255" s="39">
        <f t="shared" ca="1" si="20"/>
        <v>3</v>
      </c>
      <c r="C255" s="49"/>
      <c r="D255" s="16" t="b">
        <f t="shared" ca="1" si="24"/>
        <v>0</v>
      </c>
      <c r="E255" s="42" t="str">
        <f ca="1">_xlfn.IFNA(VLOOKUP(B255,Rubric[],2+VALUE(LEFT(Type!$B$1,1)),),"")</f>
        <v>3. Atividade em território nacional durante o período de referência - b) Montante agregado, em euros, das operações realizadas com origem em Portugal;</v>
      </c>
      <c r="F255" s="42" t="str">
        <f ca="1">_xlfn.IFNA(VLOOKUP(A255,Table4[[#All],[Id_Serv]:[Dsg_EN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55" s="43" t="b">
        <f t="shared" ca="1" si="21"/>
        <v>0</v>
      </c>
      <c r="H255" s="73">
        <f t="shared" si="22"/>
        <v>7</v>
      </c>
      <c r="I255" s="73">
        <v>3</v>
      </c>
      <c r="J255" s="73">
        <v>2</v>
      </c>
      <c r="K255" s="72" t="str">
        <f t="shared" si="23"/>
        <v/>
      </c>
      <c r="L255" s="38" t="str">
        <f ca="1">VLOOKUP(B255,TA_Rubric!$A$1:$G$93,4+LEFT(Type!$B$1,1),)</f>
        <v>Sim</v>
      </c>
    </row>
    <row r="256" spans="1:12" ht="63.95" customHeight="1" x14ac:dyDescent="0.25">
      <c r="A256" s="39">
        <f t="shared" ca="1" si="19"/>
        <v>4</v>
      </c>
      <c r="B256" s="39">
        <f t="shared" ca="1" si="20"/>
        <v>4</v>
      </c>
      <c r="C256" s="49"/>
      <c r="D256" s="16" t="b">
        <f t="shared" ca="1" si="24"/>
        <v>0</v>
      </c>
      <c r="E256" s="42" t="str">
        <f ca="1">_xlfn.IFNA(VLOOKUP(B256,Rubric[],2+VALUE(LEFT(Type!$B$1,1)),),"")</f>
        <v>3. Atividade em território nacional durante o período de referência - c) Número total de operações realizadas com destino para Portugal;</v>
      </c>
      <c r="F256" s="42" t="str">
        <f ca="1">_xlfn.IFNA(VLOOKUP(A256,Table4[[#All],[Id_Serv]:[Dsg_EN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56" s="43" t="b">
        <f t="shared" ca="1" si="21"/>
        <v>0</v>
      </c>
      <c r="H256" s="73">
        <f t="shared" si="22"/>
        <v>7</v>
      </c>
      <c r="I256" s="73">
        <v>4</v>
      </c>
      <c r="J256" s="73">
        <v>2</v>
      </c>
      <c r="K256" s="72" t="str">
        <f t="shared" si="23"/>
        <v/>
      </c>
      <c r="L256" s="38" t="str">
        <f ca="1">VLOOKUP(B256,TA_Rubric!$A$1:$G$93,4+LEFT(Type!$B$1,1),)</f>
        <v>Sim</v>
      </c>
    </row>
    <row r="257" spans="1:12" ht="63.95" customHeight="1" x14ac:dyDescent="0.25">
      <c r="A257" s="39">
        <f t="shared" ca="1" si="19"/>
        <v>4</v>
      </c>
      <c r="B257" s="39">
        <f t="shared" ca="1" si="20"/>
        <v>5</v>
      </c>
      <c r="C257" s="49"/>
      <c r="D257" s="16" t="b">
        <f t="shared" ca="1" si="24"/>
        <v>0</v>
      </c>
      <c r="E257" s="42" t="str">
        <f ca="1">_xlfn.IFNA(VLOOKUP(B257,Rubric[],2+VALUE(LEFT(Type!$B$1,1)),),"")</f>
        <v>3. Atividade em território nacional durante o período de referência - d) Montante agregado, em euros, das operações realizadas com destino para Portugal;</v>
      </c>
      <c r="F257" s="42" t="str">
        <f ca="1">_xlfn.IFNA(VLOOKUP(A257,Table4[[#All],[Id_Serv]:[Dsg_EN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57" s="43" t="b">
        <f t="shared" ca="1" si="21"/>
        <v>0</v>
      </c>
      <c r="H257" s="73">
        <f t="shared" si="22"/>
        <v>7</v>
      </c>
      <c r="I257" s="73">
        <v>5</v>
      </c>
      <c r="J257" s="73">
        <v>2</v>
      </c>
      <c r="K257" s="72" t="str">
        <f t="shared" si="23"/>
        <v/>
      </c>
      <c r="L257" s="38" t="str">
        <f ca="1">VLOOKUP(B257,TA_Rubric!$A$1:$G$93,4+LEFT(Type!$B$1,1),)</f>
        <v>Sim</v>
      </c>
    </row>
    <row r="258" spans="1:12" ht="63.95" customHeight="1" x14ac:dyDescent="0.25">
      <c r="A258" s="39">
        <f t="shared" ref="A258:A321" ca="1" si="25">INDIRECT("Type!"&amp;ADDRESS(H258,J258))</f>
        <v>4</v>
      </c>
      <c r="B258" s="39">
        <f t="shared" ref="B258:B321" ca="1" si="26">IF(A258="","",I258)</f>
        <v>6</v>
      </c>
      <c r="C258" s="49"/>
      <c r="D258" s="16" t="b">
        <f t="shared" ca="1" si="24"/>
        <v>0</v>
      </c>
      <c r="E258" s="42" t="str">
        <f ca="1">_xlfn.IFNA(VLOOKUP(B258,Rubric[],2+VALUE(LEFT(Type!$B$1,1)),),"")</f>
        <v>3. Atividade em território nacional durante o período de referência - e) Indicação das 10 jurisdições de destino das operações com origem em Portugal que apresentam o montante agregado mais elevado de operações; - 1.  ISO2</v>
      </c>
      <c r="F258" s="42" t="str">
        <f ca="1">_xlfn.IFNA(VLOOKUP(A258,Table4[[#All],[Id_Serv]:[Dsg_EN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58" s="43" t="b">
        <f t="shared" ref="G258:G321" ca="1" si="27">IF(A258="",FALSE,INDIRECT("Type!"&amp;ADDRESS(H258,J258+2)))</f>
        <v>0</v>
      </c>
      <c r="H258" s="73">
        <f t="shared" si="22"/>
        <v>7</v>
      </c>
      <c r="I258" s="73">
        <v>6</v>
      </c>
      <c r="J258" s="73">
        <v>2</v>
      </c>
      <c r="K258" s="72" t="str">
        <f t="shared" si="23"/>
        <v/>
      </c>
      <c r="L258" s="38" t="str">
        <f ca="1">VLOOKUP(B258,TA_Rubric!$A$1:$G$93,4+LEFT(Type!$B$1,1),)</f>
        <v>Não</v>
      </c>
    </row>
    <row r="259" spans="1:12" ht="63.95" customHeight="1" x14ac:dyDescent="0.25">
      <c r="A259" s="39">
        <f t="shared" ca="1" si="25"/>
        <v>4</v>
      </c>
      <c r="B259" s="39">
        <f t="shared" ca="1" si="26"/>
        <v>7</v>
      </c>
      <c r="C259" s="49"/>
      <c r="D259" s="16" t="b">
        <f t="shared" ca="1" si="24"/>
        <v>0</v>
      </c>
      <c r="E259" s="42" t="str">
        <f ca="1">_xlfn.IFNA(VLOOKUP(B259,Rubric[],2+VALUE(LEFT(Type!$B$1,1)),),"")</f>
        <v>3. Atividade em território nacional durante o período de referência - e) Indicação das 10 jurisdições de destino das operações com origem em Portugal que apresentam o montante agregado mais elevado de operações; - 2.  ISO2</v>
      </c>
      <c r="F259" s="42" t="str">
        <f ca="1">_xlfn.IFNA(VLOOKUP(A259,Table4[[#All],[Id_Serv]:[Dsg_EN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59" s="43" t="b">
        <f t="shared" ca="1" si="27"/>
        <v>0</v>
      </c>
      <c r="H259" s="73">
        <f t="shared" ref="H259:H322" si="28">IF(I258&gt;I259,H258+1,H258)</f>
        <v>7</v>
      </c>
      <c r="I259" s="73">
        <v>7</v>
      </c>
      <c r="J259" s="73">
        <v>2</v>
      </c>
      <c r="K259" s="72" t="str">
        <f t="shared" ref="K259:K322" si="29">IF(C259&lt;&gt;"",1,"")</f>
        <v/>
      </c>
      <c r="L259" s="38" t="str">
        <f ca="1">VLOOKUP(B259,TA_Rubric!$A$1:$G$93,4+LEFT(Type!$B$1,1),)</f>
        <v>Não</v>
      </c>
    </row>
    <row r="260" spans="1:12" ht="63.95" customHeight="1" x14ac:dyDescent="0.25">
      <c r="A260" s="39">
        <f t="shared" ca="1" si="25"/>
        <v>4</v>
      </c>
      <c r="B260" s="39">
        <f t="shared" ca="1" si="26"/>
        <v>8</v>
      </c>
      <c r="C260" s="49"/>
      <c r="D260" s="16" t="b">
        <f t="shared" ca="1" si="24"/>
        <v>0</v>
      </c>
      <c r="E260" s="42" t="str">
        <f ca="1">_xlfn.IFNA(VLOOKUP(B260,Rubric[],2+VALUE(LEFT(Type!$B$1,1)),),"")</f>
        <v>3. Atividade em território nacional durante o período de referência - e) Indicação das 10 jurisdições de destino das operações com origem em Portugal que apresentam o montante agregado mais elevado de operações; - 3.  ISO2</v>
      </c>
      <c r="F260" s="42" t="str">
        <f ca="1">_xlfn.IFNA(VLOOKUP(A260,Table4[[#All],[Id_Serv]:[Dsg_EN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0" s="43" t="b">
        <f t="shared" ca="1" si="27"/>
        <v>0</v>
      </c>
      <c r="H260" s="73">
        <f t="shared" si="28"/>
        <v>7</v>
      </c>
      <c r="I260" s="73">
        <v>8</v>
      </c>
      <c r="J260" s="73">
        <v>2</v>
      </c>
      <c r="K260" s="72" t="str">
        <f t="shared" si="29"/>
        <v/>
      </c>
      <c r="L260" s="38" t="str">
        <f ca="1">VLOOKUP(B260,TA_Rubric!$A$1:$G$93,4+LEFT(Type!$B$1,1),)</f>
        <v>Não</v>
      </c>
    </row>
    <row r="261" spans="1:12" ht="63.95" customHeight="1" x14ac:dyDescent="0.25">
      <c r="A261" s="39">
        <f t="shared" ca="1" si="25"/>
        <v>4</v>
      </c>
      <c r="B261" s="39">
        <f t="shared" ca="1" si="26"/>
        <v>9</v>
      </c>
      <c r="C261" s="49"/>
      <c r="D261" s="16" t="b">
        <f t="shared" ca="1" si="24"/>
        <v>0</v>
      </c>
      <c r="E261" s="42" t="str">
        <f ca="1">_xlfn.IFNA(VLOOKUP(B261,Rubric[],2+VALUE(LEFT(Type!$B$1,1)),),"")</f>
        <v>3. Atividade em território nacional durante o período de referência - e) Indicação das 10 jurisdições de destino das operações com origem em Portugal que apresentam o montante agregado mais elevado de operações; - 4.  ISO2</v>
      </c>
      <c r="F261" s="42" t="str">
        <f ca="1">_xlfn.IFNA(VLOOKUP(A261,Table4[[#All],[Id_Serv]:[Dsg_EN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1" s="43" t="b">
        <f t="shared" ca="1" si="27"/>
        <v>0</v>
      </c>
      <c r="H261" s="73">
        <f t="shared" si="28"/>
        <v>7</v>
      </c>
      <c r="I261" s="73">
        <v>9</v>
      </c>
      <c r="J261" s="73">
        <v>2</v>
      </c>
      <c r="K261" s="72" t="str">
        <f t="shared" si="29"/>
        <v/>
      </c>
      <c r="L261" s="38" t="str">
        <f ca="1">VLOOKUP(B261,TA_Rubric!$A$1:$G$93,4+LEFT(Type!$B$1,1),)</f>
        <v>Não</v>
      </c>
    </row>
    <row r="262" spans="1:12" ht="63.95" customHeight="1" x14ac:dyDescent="0.25">
      <c r="A262" s="39">
        <f t="shared" ca="1" si="25"/>
        <v>4</v>
      </c>
      <c r="B262" s="39">
        <f t="shared" ca="1" si="26"/>
        <v>10</v>
      </c>
      <c r="C262" s="49"/>
      <c r="D262" s="16" t="b">
        <f t="shared" ca="1" si="24"/>
        <v>0</v>
      </c>
      <c r="E262" s="42" t="str">
        <f ca="1">_xlfn.IFNA(VLOOKUP(B262,Rubric[],2+VALUE(LEFT(Type!$B$1,1)),),"")</f>
        <v>3. Atividade em território nacional durante o período de referência - e) Indicação das 10 jurisdições de destino das operações com origem em Portugal que apresentam o montante agregado mais elevado de operações; - 5.  ISO2</v>
      </c>
      <c r="F262" s="42" t="str">
        <f ca="1">_xlfn.IFNA(VLOOKUP(A262,Table4[[#All],[Id_Serv]:[Dsg_EN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2" s="43" t="b">
        <f t="shared" ca="1" si="27"/>
        <v>0</v>
      </c>
      <c r="H262" s="73">
        <f t="shared" si="28"/>
        <v>7</v>
      </c>
      <c r="I262" s="73">
        <v>10</v>
      </c>
      <c r="J262" s="73">
        <v>2</v>
      </c>
      <c r="K262" s="72" t="str">
        <f t="shared" si="29"/>
        <v/>
      </c>
      <c r="L262" s="38" t="str">
        <f ca="1">VLOOKUP(B262,TA_Rubric!$A$1:$G$93,4+LEFT(Type!$B$1,1),)</f>
        <v>Não</v>
      </c>
    </row>
    <row r="263" spans="1:12" ht="63.95" customHeight="1" x14ac:dyDescent="0.25">
      <c r="A263" s="39">
        <f t="shared" ca="1" si="25"/>
        <v>4</v>
      </c>
      <c r="B263" s="39">
        <f t="shared" ca="1" si="26"/>
        <v>11</v>
      </c>
      <c r="C263" s="49"/>
      <c r="D263" s="16" t="b">
        <f t="shared" ca="1" si="24"/>
        <v>0</v>
      </c>
      <c r="E263" s="42" t="str">
        <f ca="1">_xlfn.IFNA(VLOOKUP(B263,Rubric[],2+VALUE(LEFT(Type!$B$1,1)),),"")</f>
        <v>3. Atividade em território nacional durante o período de referência - e) Indicação das 10 jurisdições de destino das operações com origem em Portugal que apresentam o montante agregado mais elevado de operações; - 6.  ISO2</v>
      </c>
      <c r="F263" s="42" t="str">
        <f ca="1">_xlfn.IFNA(VLOOKUP(A263,Table4[[#All],[Id_Serv]:[Dsg_EN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3" s="43" t="b">
        <f t="shared" ca="1" si="27"/>
        <v>0</v>
      </c>
      <c r="H263" s="73">
        <f t="shared" si="28"/>
        <v>7</v>
      </c>
      <c r="I263" s="73">
        <v>11</v>
      </c>
      <c r="J263" s="73">
        <v>2</v>
      </c>
      <c r="K263" s="72" t="str">
        <f t="shared" si="29"/>
        <v/>
      </c>
      <c r="L263" s="38" t="str">
        <f ca="1">VLOOKUP(B263,TA_Rubric!$A$1:$G$93,4+LEFT(Type!$B$1,1),)</f>
        <v>Não</v>
      </c>
    </row>
    <row r="264" spans="1:12" ht="63.95" customHeight="1" x14ac:dyDescent="0.25">
      <c r="A264" s="39">
        <f t="shared" ca="1" si="25"/>
        <v>4</v>
      </c>
      <c r="B264" s="39">
        <f t="shared" ca="1" si="26"/>
        <v>12</v>
      </c>
      <c r="C264" s="49"/>
      <c r="D264" s="16" t="b">
        <f t="shared" ca="1" si="24"/>
        <v>0</v>
      </c>
      <c r="E264" s="42" t="str">
        <f ca="1">_xlfn.IFNA(VLOOKUP(B264,Rubric[],2+VALUE(LEFT(Type!$B$1,1)),),"")</f>
        <v>3. Atividade em território nacional durante o período de referência - e) Indicação das 10 jurisdições de destino das operações com origem em Portugal que apresentam o montante agregado mais elevado de operações; - 7.  ISO2</v>
      </c>
      <c r="F264" s="42" t="str">
        <f ca="1">_xlfn.IFNA(VLOOKUP(A264,Table4[[#All],[Id_Serv]:[Dsg_EN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4" s="43" t="b">
        <f t="shared" ca="1" si="27"/>
        <v>0</v>
      </c>
      <c r="H264" s="73">
        <f t="shared" si="28"/>
        <v>7</v>
      </c>
      <c r="I264" s="73">
        <v>12</v>
      </c>
      <c r="J264" s="73">
        <v>2</v>
      </c>
      <c r="K264" s="72" t="str">
        <f t="shared" si="29"/>
        <v/>
      </c>
      <c r="L264" s="38" t="str">
        <f ca="1">VLOOKUP(B264,TA_Rubric!$A$1:$G$93,4+LEFT(Type!$B$1,1),)</f>
        <v>Não</v>
      </c>
    </row>
    <row r="265" spans="1:12" ht="63.95" customHeight="1" x14ac:dyDescent="0.25">
      <c r="A265" s="39">
        <f t="shared" ca="1" si="25"/>
        <v>4</v>
      </c>
      <c r="B265" s="39">
        <f t="shared" ca="1" si="26"/>
        <v>13</v>
      </c>
      <c r="C265" s="49"/>
      <c r="D265" s="16" t="b">
        <f t="shared" ca="1" si="24"/>
        <v>0</v>
      </c>
      <c r="E265" s="42" t="str">
        <f ca="1">_xlfn.IFNA(VLOOKUP(B265,Rubric[],2+VALUE(LEFT(Type!$B$1,1)),),"")</f>
        <v>3. Atividade em território nacional durante o período de referência - e) Indicação das 10 jurisdições de destino das operações com origem em Portugal que apresentam o montante agregado mais elevado de operações; - 8.  ISO2</v>
      </c>
      <c r="F265" s="42" t="str">
        <f ca="1">_xlfn.IFNA(VLOOKUP(A265,Table4[[#All],[Id_Serv]:[Dsg_EN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5" s="43" t="b">
        <f t="shared" ca="1" si="27"/>
        <v>0</v>
      </c>
      <c r="H265" s="73">
        <f t="shared" si="28"/>
        <v>7</v>
      </c>
      <c r="I265" s="73">
        <v>13</v>
      </c>
      <c r="J265" s="73">
        <v>2</v>
      </c>
      <c r="K265" s="72" t="str">
        <f t="shared" si="29"/>
        <v/>
      </c>
      <c r="L265" s="38" t="str">
        <f ca="1">VLOOKUP(B265,TA_Rubric!$A$1:$G$93,4+LEFT(Type!$B$1,1),)</f>
        <v>Não</v>
      </c>
    </row>
    <row r="266" spans="1:12" ht="63.95" customHeight="1" x14ac:dyDescent="0.25">
      <c r="A266" s="39">
        <f t="shared" ca="1" si="25"/>
        <v>4</v>
      </c>
      <c r="B266" s="39">
        <f t="shared" ca="1" si="26"/>
        <v>14</v>
      </c>
      <c r="C266" s="49"/>
      <c r="D266" s="16" t="b">
        <f t="shared" ca="1" si="24"/>
        <v>0</v>
      </c>
      <c r="E266" s="42" t="str">
        <f ca="1">_xlfn.IFNA(VLOOKUP(B266,Rubric[],2+VALUE(LEFT(Type!$B$1,1)),),"")</f>
        <v>3. Atividade em território nacional durante o período de referência - e) Indicação das 10 jurisdições de destino das operações com origem em Portugal que apresentam o montante agregado mais elevado de operações; - 9.  ISO2</v>
      </c>
      <c r="F266" s="42" t="str">
        <f ca="1">_xlfn.IFNA(VLOOKUP(A266,Table4[[#All],[Id_Serv]:[Dsg_EN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6" s="43" t="b">
        <f t="shared" ca="1" si="27"/>
        <v>0</v>
      </c>
      <c r="H266" s="73">
        <f t="shared" si="28"/>
        <v>7</v>
      </c>
      <c r="I266" s="73">
        <v>14</v>
      </c>
      <c r="J266" s="73">
        <v>2</v>
      </c>
      <c r="K266" s="72" t="str">
        <f t="shared" si="29"/>
        <v/>
      </c>
      <c r="L266" s="38" t="str">
        <f ca="1">VLOOKUP(B266,TA_Rubric!$A$1:$G$93,4+LEFT(Type!$B$1,1),)</f>
        <v>Não</v>
      </c>
    </row>
    <row r="267" spans="1:12" ht="63.95" customHeight="1" x14ac:dyDescent="0.25">
      <c r="A267" s="39">
        <f t="shared" ca="1" si="25"/>
        <v>4</v>
      </c>
      <c r="B267" s="39">
        <f t="shared" ca="1" si="26"/>
        <v>15</v>
      </c>
      <c r="C267" s="49"/>
      <c r="D267" s="16" t="b">
        <f t="shared" ca="1" si="24"/>
        <v>0</v>
      </c>
      <c r="E267" s="42" t="str">
        <f ca="1">_xlfn.IFNA(VLOOKUP(B267,Rubric[],2+VALUE(LEFT(Type!$B$1,1)),),"")</f>
        <v>3. Atividade em território nacional durante o período de referência - e) Indicação das 10 jurisdições de destino das operações com origem em Portugal que apresentam o montante agregado mais elevado de operações; - 10. ISO2</v>
      </c>
      <c r="F267" s="42" t="str">
        <f ca="1">_xlfn.IFNA(VLOOKUP(A267,Table4[[#All],[Id_Serv]:[Dsg_EN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7" s="43" t="b">
        <f t="shared" ca="1" si="27"/>
        <v>0</v>
      </c>
      <c r="H267" s="73">
        <f t="shared" si="28"/>
        <v>7</v>
      </c>
      <c r="I267" s="73">
        <v>15</v>
      </c>
      <c r="J267" s="73">
        <v>2</v>
      </c>
      <c r="K267" s="72" t="str">
        <f t="shared" si="29"/>
        <v/>
      </c>
      <c r="L267" s="38" t="str">
        <f ca="1">VLOOKUP(B267,TA_Rubric!$A$1:$G$93,4+LEFT(Type!$B$1,1),)</f>
        <v>Não</v>
      </c>
    </row>
    <row r="268" spans="1:12" ht="63.95" customHeight="1" x14ac:dyDescent="0.25">
      <c r="A268" s="39">
        <f t="shared" ca="1" si="25"/>
        <v>4</v>
      </c>
      <c r="B268" s="39">
        <f t="shared" ca="1" si="26"/>
        <v>16</v>
      </c>
      <c r="C268" s="49"/>
      <c r="D268" s="16" t="b">
        <f t="shared" ca="1" si="24"/>
        <v>0</v>
      </c>
      <c r="E268" s="42" t="str">
        <f ca="1">_xlfn.IFNA(VLOOKUP(B268,Rubric[],2+VALUE(LEFT(Type!$B$1,1)),),"")</f>
        <v>3. Atividade em território nacional durante o período de referência - f) Indicação das 10 jurisdições de origem das operações com destino em Portugal que apresentam o montante agregado mais elevado de operações; - 1.  ISO2</v>
      </c>
      <c r="F268" s="42" t="str">
        <f ca="1">_xlfn.IFNA(VLOOKUP(A268,Table4[[#All],[Id_Serv]:[Dsg_EN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8" s="43" t="b">
        <f t="shared" ca="1" si="27"/>
        <v>0</v>
      </c>
      <c r="H268" s="73">
        <f t="shared" si="28"/>
        <v>7</v>
      </c>
      <c r="I268" s="73">
        <v>16</v>
      </c>
      <c r="J268" s="73">
        <v>2</v>
      </c>
      <c r="K268" s="72" t="str">
        <f t="shared" si="29"/>
        <v/>
      </c>
      <c r="L268" s="38" t="str">
        <f ca="1">VLOOKUP(B268,TA_Rubric!$A$1:$G$93,4+LEFT(Type!$B$1,1),)</f>
        <v>Não</v>
      </c>
    </row>
    <row r="269" spans="1:12" ht="63.95" customHeight="1" x14ac:dyDescent="0.25">
      <c r="A269" s="39">
        <f t="shared" ca="1" si="25"/>
        <v>4</v>
      </c>
      <c r="B269" s="39">
        <f t="shared" ca="1" si="26"/>
        <v>17</v>
      </c>
      <c r="C269" s="49"/>
      <c r="D269" s="16" t="b">
        <f t="shared" ca="1" si="24"/>
        <v>0</v>
      </c>
      <c r="E269" s="42" t="str">
        <f ca="1">_xlfn.IFNA(VLOOKUP(B269,Rubric[],2+VALUE(LEFT(Type!$B$1,1)),),"")</f>
        <v>3. Atividade em território nacional durante o período de referência - f) Indicação das 10 jurisdições de origem das operações com destino em Portugal que apresentam o montante agregado mais elevado de operações; - 2.  ISO2</v>
      </c>
      <c r="F269" s="42" t="str">
        <f ca="1">_xlfn.IFNA(VLOOKUP(A269,Table4[[#All],[Id_Serv]:[Dsg_EN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69" s="43" t="b">
        <f t="shared" ca="1" si="27"/>
        <v>0</v>
      </c>
      <c r="H269" s="73">
        <f t="shared" si="28"/>
        <v>7</v>
      </c>
      <c r="I269" s="73">
        <v>17</v>
      </c>
      <c r="J269" s="73">
        <v>2</v>
      </c>
      <c r="K269" s="72" t="str">
        <f t="shared" si="29"/>
        <v/>
      </c>
      <c r="L269" s="38" t="str">
        <f ca="1">VLOOKUP(B269,TA_Rubric!$A$1:$G$93,4+LEFT(Type!$B$1,1),)</f>
        <v>Não</v>
      </c>
    </row>
    <row r="270" spans="1:12" ht="63.95" customHeight="1" x14ac:dyDescent="0.25">
      <c r="A270" s="39">
        <f t="shared" ca="1" si="25"/>
        <v>4</v>
      </c>
      <c r="B270" s="39">
        <f t="shared" ca="1" si="26"/>
        <v>18</v>
      </c>
      <c r="C270" s="49"/>
      <c r="D270" s="16" t="b">
        <f t="shared" ca="1" si="24"/>
        <v>0</v>
      </c>
      <c r="E270" s="42" t="str">
        <f ca="1">_xlfn.IFNA(VLOOKUP(B270,Rubric[],2+VALUE(LEFT(Type!$B$1,1)),),"")</f>
        <v>3. Atividade em território nacional durante o período de referência - f) Indicação das 10 jurisdições de origem das operações com destino em Portugal que apresentam o montante agregado mais elevado de operações; - 3.  ISO2</v>
      </c>
      <c r="F270" s="42" t="str">
        <f ca="1">_xlfn.IFNA(VLOOKUP(A270,Table4[[#All],[Id_Serv]:[Dsg_EN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0" s="43" t="b">
        <f t="shared" ca="1" si="27"/>
        <v>0</v>
      </c>
      <c r="H270" s="73">
        <f t="shared" si="28"/>
        <v>7</v>
      </c>
      <c r="I270" s="73">
        <v>18</v>
      </c>
      <c r="J270" s="73">
        <v>2</v>
      </c>
      <c r="K270" s="72" t="str">
        <f t="shared" si="29"/>
        <v/>
      </c>
      <c r="L270" s="38" t="str">
        <f ca="1">VLOOKUP(B270,TA_Rubric!$A$1:$G$93,4+LEFT(Type!$B$1,1),)</f>
        <v>Não</v>
      </c>
    </row>
    <row r="271" spans="1:12" ht="63.95" customHeight="1" x14ac:dyDescent="0.25">
      <c r="A271" s="39">
        <f t="shared" ca="1" si="25"/>
        <v>4</v>
      </c>
      <c r="B271" s="39">
        <f t="shared" ca="1" si="26"/>
        <v>19</v>
      </c>
      <c r="C271" s="49"/>
      <c r="D271" s="16" t="b">
        <f t="shared" ca="1" si="24"/>
        <v>0</v>
      </c>
      <c r="E271" s="42" t="str">
        <f ca="1">_xlfn.IFNA(VLOOKUP(B271,Rubric[],2+VALUE(LEFT(Type!$B$1,1)),),"")</f>
        <v>3. Atividade em território nacional durante o período de referência - f) Indicação das 10 jurisdições de origem das operações com destino em Portugal que apresentam o montante agregado mais elevado de operações; - 4.  ISO2</v>
      </c>
      <c r="F271" s="42" t="str">
        <f ca="1">_xlfn.IFNA(VLOOKUP(A271,Table4[[#All],[Id_Serv]:[Dsg_EN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1" s="43" t="b">
        <f t="shared" ca="1" si="27"/>
        <v>0</v>
      </c>
      <c r="H271" s="73">
        <f t="shared" si="28"/>
        <v>7</v>
      </c>
      <c r="I271" s="73">
        <v>19</v>
      </c>
      <c r="J271" s="73">
        <v>2</v>
      </c>
      <c r="K271" s="72" t="str">
        <f t="shared" si="29"/>
        <v/>
      </c>
      <c r="L271" s="38" t="str">
        <f ca="1">VLOOKUP(B271,TA_Rubric!$A$1:$G$93,4+LEFT(Type!$B$1,1),)</f>
        <v>Não</v>
      </c>
    </row>
    <row r="272" spans="1:12" ht="63.95" customHeight="1" x14ac:dyDescent="0.25">
      <c r="A272" s="39">
        <f t="shared" ca="1" si="25"/>
        <v>4</v>
      </c>
      <c r="B272" s="39">
        <f t="shared" ca="1" si="26"/>
        <v>20</v>
      </c>
      <c r="C272" s="49"/>
      <c r="D272" s="16" t="b">
        <f t="shared" ca="1" si="24"/>
        <v>0</v>
      </c>
      <c r="E272" s="42" t="str">
        <f ca="1">_xlfn.IFNA(VLOOKUP(B272,Rubric[],2+VALUE(LEFT(Type!$B$1,1)),),"")</f>
        <v>3. Atividade em território nacional durante o período de referência - f) Indicação das 10 jurisdições de origem das operações com destino em Portugal que apresentam o montante agregado mais elevado de operações; - 5.  ISO2</v>
      </c>
      <c r="F272" s="42" t="str">
        <f ca="1">_xlfn.IFNA(VLOOKUP(A272,Table4[[#All],[Id_Serv]:[Dsg_EN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2" s="43" t="b">
        <f t="shared" ca="1" si="27"/>
        <v>0</v>
      </c>
      <c r="H272" s="73">
        <f t="shared" si="28"/>
        <v>7</v>
      </c>
      <c r="I272" s="73">
        <v>20</v>
      </c>
      <c r="J272" s="73">
        <v>2</v>
      </c>
      <c r="K272" s="72" t="str">
        <f t="shared" si="29"/>
        <v/>
      </c>
      <c r="L272" s="38" t="str">
        <f ca="1">VLOOKUP(B272,TA_Rubric!$A$1:$G$93,4+LEFT(Type!$B$1,1),)</f>
        <v>Não</v>
      </c>
    </row>
    <row r="273" spans="1:12" ht="63.95" customHeight="1" x14ac:dyDescent="0.25">
      <c r="A273" s="39">
        <f t="shared" ca="1" si="25"/>
        <v>4</v>
      </c>
      <c r="B273" s="39">
        <f t="shared" ca="1" si="26"/>
        <v>21</v>
      </c>
      <c r="C273" s="49"/>
      <c r="D273" s="16" t="b">
        <f t="shared" ca="1" si="24"/>
        <v>0</v>
      </c>
      <c r="E273" s="42" t="str">
        <f ca="1">_xlfn.IFNA(VLOOKUP(B273,Rubric[],2+VALUE(LEFT(Type!$B$1,1)),),"")</f>
        <v>3. Atividade em território nacional durante o período de referência - f) Indicação das 10 jurisdições de origem das operações com destino em Portugal que apresentam o montante agregado mais elevado de operações; - 6.  ISO2</v>
      </c>
      <c r="F273" s="42" t="str">
        <f ca="1">_xlfn.IFNA(VLOOKUP(A273,Table4[[#All],[Id_Serv]:[Dsg_EN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3" s="43" t="b">
        <f t="shared" ca="1" si="27"/>
        <v>0</v>
      </c>
      <c r="H273" s="73">
        <f t="shared" si="28"/>
        <v>7</v>
      </c>
      <c r="I273" s="73">
        <v>21</v>
      </c>
      <c r="J273" s="73">
        <v>2</v>
      </c>
      <c r="K273" s="72" t="str">
        <f t="shared" si="29"/>
        <v/>
      </c>
      <c r="L273" s="38" t="str">
        <f ca="1">VLOOKUP(B273,TA_Rubric!$A$1:$G$93,4+LEFT(Type!$B$1,1),)</f>
        <v>Não</v>
      </c>
    </row>
    <row r="274" spans="1:12" ht="63.95" customHeight="1" x14ac:dyDescent="0.25">
      <c r="A274" s="39">
        <f t="shared" ca="1" si="25"/>
        <v>4</v>
      </c>
      <c r="B274" s="39">
        <f t="shared" ca="1" si="26"/>
        <v>22</v>
      </c>
      <c r="C274" s="49"/>
      <c r="D274" s="16" t="b">
        <f t="shared" ca="1" si="24"/>
        <v>0</v>
      </c>
      <c r="E274" s="42" t="str">
        <f ca="1">_xlfn.IFNA(VLOOKUP(B274,Rubric[],2+VALUE(LEFT(Type!$B$1,1)),),"")</f>
        <v>3. Atividade em território nacional durante o período de referência - f) Indicação das 10 jurisdições de origem das operações com destino em Portugal que apresentam o montante agregado mais elevado de operações; - 7.  ISO2</v>
      </c>
      <c r="F274" s="42" t="str">
        <f ca="1">_xlfn.IFNA(VLOOKUP(A274,Table4[[#All],[Id_Serv]:[Dsg_EN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4" s="43" t="b">
        <f t="shared" ca="1" si="27"/>
        <v>0</v>
      </c>
      <c r="H274" s="73">
        <f t="shared" si="28"/>
        <v>7</v>
      </c>
      <c r="I274" s="73">
        <v>22</v>
      </c>
      <c r="J274" s="73">
        <v>2</v>
      </c>
      <c r="K274" s="72" t="str">
        <f t="shared" si="29"/>
        <v/>
      </c>
      <c r="L274" s="38" t="str">
        <f ca="1">VLOOKUP(B274,TA_Rubric!$A$1:$G$93,4+LEFT(Type!$B$1,1),)</f>
        <v>Não</v>
      </c>
    </row>
    <row r="275" spans="1:12" ht="63.95" customHeight="1" x14ac:dyDescent="0.25">
      <c r="A275" s="39">
        <f t="shared" ca="1" si="25"/>
        <v>4</v>
      </c>
      <c r="B275" s="39">
        <f t="shared" ca="1" si="26"/>
        <v>23</v>
      </c>
      <c r="C275" s="49"/>
      <c r="D275" s="16" t="b">
        <f t="shared" ca="1" si="24"/>
        <v>0</v>
      </c>
      <c r="E275" s="42" t="str">
        <f ca="1">_xlfn.IFNA(VLOOKUP(B275,Rubric[],2+VALUE(LEFT(Type!$B$1,1)),),"")</f>
        <v>3. Atividade em território nacional durante o período de referência - f) Indicação das 10 jurisdições de origem das operações com destino em Portugal que apresentam o montante agregado mais elevado de operações; - 8.  ISO2</v>
      </c>
      <c r="F275" s="42" t="str">
        <f ca="1">_xlfn.IFNA(VLOOKUP(A275,Table4[[#All],[Id_Serv]:[Dsg_EN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5" s="43" t="b">
        <f t="shared" ca="1" si="27"/>
        <v>0</v>
      </c>
      <c r="H275" s="73">
        <f t="shared" si="28"/>
        <v>7</v>
      </c>
      <c r="I275" s="73">
        <v>23</v>
      </c>
      <c r="J275" s="73">
        <v>2</v>
      </c>
      <c r="K275" s="72" t="str">
        <f t="shared" si="29"/>
        <v/>
      </c>
      <c r="L275" s="38" t="str">
        <f ca="1">VLOOKUP(B275,TA_Rubric!$A$1:$G$93,4+LEFT(Type!$B$1,1),)</f>
        <v>Não</v>
      </c>
    </row>
    <row r="276" spans="1:12" ht="63.95" customHeight="1" x14ac:dyDescent="0.25">
      <c r="A276" s="39">
        <f t="shared" ca="1" si="25"/>
        <v>4</v>
      </c>
      <c r="B276" s="39">
        <f t="shared" ca="1" si="26"/>
        <v>24</v>
      </c>
      <c r="C276" s="49"/>
      <c r="D276" s="16" t="b">
        <f t="shared" ca="1" si="24"/>
        <v>0</v>
      </c>
      <c r="E276" s="42" t="str">
        <f ca="1">_xlfn.IFNA(VLOOKUP(B276,Rubric[],2+VALUE(LEFT(Type!$B$1,1)),),"")</f>
        <v>3. Atividade em território nacional durante o período de referência - f) Indicação das 10 jurisdições de origem das operações com destino em Portugal que apresentam o montante agregado mais elevado de operações; - 9.  ISO2</v>
      </c>
      <c r="F276" s="42" t="str">
        <f ca="1">_xlfn.IFNA(VLOOKUP(A276,Table4[[#All],[Id_Serv]:[Dsg_EN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6" s="43" t="b">
        <f t="shared" ca="1" si="27"/>
        <v>0</v>
      </c>
      <c r="H276" s="73">
        <f t="shared" si="28"/>
        <v>7</v>
      </c>
      <c r="I276" s="73">
        <v>24</v>
      </c>
      <c r="J276" s="73">
        <v>2</v>
      </c>
      <c r="K276" s="72" t="str">
        <f t="shared" si="29"/>
        <v/>
      </c>
      <c r="L276" s="38" t="str">
        <f ca="1">VLOOKUP(B276,TA_Rubric!$A$1:$G$93,4+LEFT(Type!$B$1,1),)</f>
        <v>Não</v>
      </c>
    </row>
    <row r="277" spans="1:12" ht="63.95" customHeight="1" x14ac:dyDescent="0.25">
      <c r="A277" s="39">
        <f t="shared" ca="1" si="25"/>
        <v>4</v>
      </c>
      <c r="B277" s="39">
        <f t="shared" ca="1" si="26"/>
        <v>25</v>
      </c>
      <c r="C277" s="49"/>
      <c r="D277" s="16" t="b">
        <f t="shared" ca="1" si="24"/>
        <v>0</v>
      </c>
      <c r="E277" s="42" t="str">
        <f ca="1">_xlfn.IFNA(VLOOKUP(B277,Rubric[],2+VALUE(LEFT(Type!$B$1,1)),),"")</f>
        <v>3. Atividade em território nacional durante o período de referência - f) Indicação das 10 jurisdições de origem das operações com destino em Portugal que apresentam o montante agregado mais elevado de operações; - 10. ISO2</v>
      </c>
      <c r="F277" s="42" t="str">
        <f ca="1">_xlfn.IFNA(VLOOKUP(A277,Table4[[#All],[Id_Serv]:[Dsg_EN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7" s="43" t="b">
        <f t="shared" ca="1" si="27"/>
        <v>0</v>
      </c>
      <c r="H277" s="73">
        <f t="shared" si="28"/>
        <v>7</v>
      </c>
      <c r="I277" s="73">
        <v>25</v>
      </c>
      <c r="J277" s="73">
        <v>2</v>
      </c>
      <c r="K277" s="72" t="str">
        <f t="shared" si="29"/>
        <v/>
      </c>
      <c r="L277" s="38" t="str">
        <f ca="1">VLOOKUP(B277,TA_Rubric!$A$1:$G$93,4+LEFT(Type!$B$1,1),)</f>
        <v>Não</v>
      </c>
    </row>
    <row r="278" spans="1:12" ht="63.95" customHeight="1" x14ac:dyDescent="0.25">
      <c r="A278" s="39">
        <f t="shared" ca="1" si="25"/>
        <v>4</v>
      </c>
      <c r="B278" s="39">
        <f t="shared" ca="1" si="26"/>
        <v>26</v>
      </c>
      <c r="C278" s="54"/>
      <c r="D278" s="16" t="b">
        <f t="shared" ca="1" si="24"/>
        <v>0</v>
      </c>
      <c r="E278" s="42" t="str">
        <f ca="1">_xlfn.IFNA(VLOOKUP(B278,Rubric[],2+VALUE(LEFT(Type!$B$1,1)),),"")</f>
        <v>3. Atividade em território nacional durante o período de referência - g) Canais de distribuição disponibilizados; - Aplicação Móvel [1-Sim, 0-Não]</v>
      </c>
      <c r="F278" s="42" t="str">
        <f ca="1">_xlfn.IFNA(VLOOKUP(A278,Table4[[#All],[Id_Serv]:[Dsg_EN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8" s="43" t="b">
        <f t="shared" ca="1" si="27"/>
        <v>0</v>
      </c>
      <c r="H278" s="73">
        <f t="shared" si="28"/>
        <v>7</v>
      </c>
      <c r="I278" s="73">
        <v>26</v>
      </c>
      <c r="J278" s="73">
        <v>2</v>
      </c>
      <c r="K278" s="72" t="str">
        <f t="shared" si="29"/>
        <v/>
      </c>
      <c r="L278" s="38" t="str">
        <f ca="1">VLOOKUP(B278,TA_Rubric!$A$1:$G$93,4+LEFT(Type!$B$1,1),)</f>
        <v>Sim</v>
      </c>
    </row>
    <row r="279" spans="1:12" ht="63.95" customHeight="1" x14ac:dyDescent="0.25">
      <c r="A279" s="39">
        <f t="shared" ca="1" si="25"/>
        <v>4</v>
      </c>
      <c r="B279" s="39">
        <f t="shared" ca="1" si="26"/>
        <v>27</v>
      </c>
      <c r="C279" s="54"/>
      <c r="D279" s="16" t="b">
        <f t="shared" ca="1" si="24"/>
        <v>0</v>
      </c>
      <c r="E279" s="42" t="str">
        <f ca="1">_xlfn.IFNA(VLOOKUP(B279,Rubric[],2+VALUE(LEFT(Type!$B$1,1)),),"")</f>
        <v>3. Atividade em território nacional durante o período de referência - g) Canais de distribuição disponibilizados; - Homebanking [1-Sim, 0-Não]</v>
      </c>
      <c r="F279" s="42" t="str">
        <f ca="1">_xlfn.IFNA(VLOOKUP(A279,Table4[[#All],[Id_Serv]:[Dsg_EN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79" s="43" t="b">
        <f t="shared" ca="1" si="27"/>
        <v>0</v>
      </c>
      <c r="H279" s="73">
        <f t="shared" si="28"/>
        <v>7</v>
      </c>
      <c r="I279" s="73">
        <v>27</v>
      </c>
      <c r="J279" s="73">
        <v>2</v>
      </c>
      <c r="K279" s="72" t="str">
        <f t="shared" si="29"/>
        <v/>
      </c>
      <c r="L279" s="38" t="str">
        <f ca="1">VLOOKUP(B279,TA_Rubric!$A$1:$G$93,4+LEFT(Type!$B$1,1),)</f>
        <v>Sim</v>
      </c>
    </row>
    <row r="280" spans="1:12" ht="63.95" customHeight="1" x14ac:dyDescent="0.25">
      <c r="A280" s="39">
        <f t="shared" ca="1" si="25"/>
        <v>4</v>
      </c>
      <c r="B280" s="39">
        <f t="shared" ca="1" si="26"/>
        <v>28</v>
      </c>
      <c r="C280" s="54"/>
      <c r="D280" s="16" t="b">
        <f t="shared" ca="1" si="24"/>
        <v>0</v>
      </c>
      <c r="E280" s="42" t="str">
        <f ca="1">_xlfn.IFNA(VLOOKUP(B280,Rubric[],2+VALUE(LEFT(Type!$B$1,1)),),"")</f>
        <v>3. Atividade em território nacional durante o período de referência - g) Canais de distribuição disponibilizados; - Website [1-Sim, 0-Não]</v>
      </c>
      <c r="F280" s="42" t="str">
        <f ca="1">_xlfn.IFNA(VLOOKUP(A280,Table4[[#All],[Id_Serv]:[Dsg_EN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0" s="43" t="b">
        <f t="shared" ca="1" si="27"/>
        <v>0</v>
      </c>
      <c r="H280" s="73">
        <f t="shared" si="28"/>
        <v>7</v>
      </c>
      <c r="I280" s="73">
        <v>28</v>
      </c>
      <c r="J280" s="73">
        <v>2</v>
      </c>
      <c r="K280" s="72" t="str">
        <f t="shared" si="29"/>
        <v/>
      </c>
      <c r="L280" s="38" t="str">
        <f ca="1">VLOOKUP(B280,TA_Rubric!$A$1:$G$93,4+LEFT(Type!$B$1,1),)</f>
        <v>Sim</v>
      </c>
    </row>
    <row r="281" spans="1:12" ht="63.95" customHeight="1" x14ac:dyDescent="0.25">
      <c r="A281" s="39">
        <f t="shared" ca="1" si="25"/>
        <v>4</v>
      </c>
      <c r="B281" s="39">
        <f t="shared" ca="1" si="26"/>
        <v>29</v>
      </c>
      <c r="C281" s="54"/>
      <c r="D281" s="16" t="b">
        <f t="shared" ca="1" si="24"/>
        <v>0</v>
      </c>
      <c r="E281" s="42" t="str">
        <f ca="1">_xlfn.IFNA(VLOOKUP(B281,Rubric[],2+VALUE(LEFT(Type!$B$1,1)),),"")</f>
        <v>3. Atividade em território nacional durante o período de referência - g) Canais de distribuição disponibilizados; - Call center [1-Sim, 0-Não]</v>
      </c>
      <c r="F281" s="42" t="str">
        <f ca="1">_xlfn.IFNA(VLOOKUP(A281,Table4[[#All],[Id_Serv]:[Dsg_EN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1" s="43" t="b">
        <f t="shared" ca="1" si="27"/>
        <v>0</v>
      </c>
      <c r="H281" s="73">
        <f t="shared" si="28"/>
        <v>7</v>
      </c>
      <c r="I281" s="73">
        <v>29</v>
      </c>
      <c r="J281" s="73">
        <v>2</v>
      </c>
      <c r="K281" s="72" t="str">
        <f t="shared" si="29"/>
        <v/>
      </c>
      <c r="L281" s="38" t="str">
        <f ca="1">VLOOKUP(B281,TA_Rubric!$A$1:$G$93,4+LEFT(Type!$B$1,1),)</f>
        <v>Sim</v>
      </c>
    </row>
    <row r="282" spans="1:12" ht="63.95" customHeight="1" x14ac:dyDescent="0.25">
      <c r="A282" s="39">
        <f t="shared" ca="1" si="25"/>
        <v>4</v>
      </c>
      <c r="B282" s="39">
        <f t="shared" ca="1" si="26"/>
        <v>30</v>
      </c>
      <c r="C282" s="54"/>
      <c r="D282" s="16" t="b">
        <f t="shared" ca="1" si="24"/>
        <v>0</v>
      </c>
      <c r="E282" s="42" t="str">
        <f ca="1">_xlfn.IFNA(VLOOKUP(B282,Rubric[],2+VALUE(LEFT(Type!$B$1,1)),),"")</f>
        <v>3. Atividade em território nacional durante o período de referência - g) Canais de distribuição disponibilizados; - Serviços Postais [1-Sim, 0-Não]</v>
      </c>
      <c r="F282" s="42" t="str">
        <f ca="1">_xlfn.IFNA(VLOOKUP(A282,Table4[[#All],[Id_Serv]:[Dsg_EN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2" s="43" t="b">
        <f t="shared" ca="1" si="27"/>
        <v>0</v>
      </c>
      <c r="H282" s="73">
        <f t="shared" si="28"/>
        <v>7</v>
      </c>
      <c r="I282" s="73">
        <v>30</v>
      </c>
      <c r="J282" s="73">
        <v>2</v>
      </c>
      <c r="K282" s="72" t="str">
        <f t="shared" si="29"/>
        <v/>
      </c>
      <c r="L282" s="38" t="str">
        <f ca="1">VLOOKUP(B282,TA_Rubric!$A$1:$G$93,4+LEFT(Type!$B$1,1),)</f>
        <v>Sim</v>
      </c>
    </row>
    <row r="283" spans="1:12" ht="63.95" customHeight="1" x14ac:dyDescent="0.25">
      <c r="A283" s="39">
        <f t="shared" ca="1" si="25"/>
        <v>4</v>
      </c>
      <c r="B283" s="39">
        <f t="shared" ca="1" si="26"/>
        <v>31</v>
      </c>
      <c r="C283" s="49"/>
      <c r="D283" s="16" t="b">
        <f t="shared" ca="1" si="24"/>
        <v>0</v>
      </c>
      <c r="E283" s="42" t="str">
        <f ca="1">_xlfn.IFNA(VLOOKUP(B283,Rubric[],2+VALUE(LEFT(Type!$B$1,1)),),"")</f>
        <v>3. Atividade em território nacional durante o período de referência - g) Canais de distribuição disponibilizados; - Outros</v>
      </c>
      <c r="F283" s="42" t="str">
        <f ca="1">_xlfn.IFNA(VLOOKUP(A283,Table4[[#All],[Id_Serv]:[Dsg_EN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3" s="43" t="b">
        <f t="shared" ca="1" si="27"/>
        <v>0</v>
      </c>
      <c r="H283" s="73">
        <f t="shared" si="28"/>
        <v>7</v>
      </c>
      <c r="I283" s="73">
        <v>31</v>
      </c>
      <c r="J283" s="73">
        <v>2</v>
      </c>
      <c r="K283" s="72" t="str">
        <f t="shared" si="29"/>
        <v/>
      </c>
      <c r="L283" s="38" t="str">
        <f ca="1">VLOOKUP(B283,TA_Rubric!$A$1:$G$93,4+LEFT(Type!$B$1,1),)</f>
        <v>Não</v>
      </c>
    </row>
    <row r="284" spans="1:12" ht="63.95" customHeight="1" x14ac:dyDescent="0.25">
      <c r="A284" s="39">
        <f t="shared" ca="1" si="25"/>
        <v>4</v>
      </c>
      <c r="B284" s="39">
        <f t="shared" ca="1" si="26"/>
        <v>32</v>
      </c>
      <c r="C284" s="49"/>
      <c r="D284" s="16" t="b">
        <f t="shared" ca="1" si="24"/>
        <v>0</v>
      </c>
      <c r="E284" s="42" t="str">
        <f ca="1">_xlfn.IFNA(VLOOKUP(B284,Rubric[],2+VALUE(LEFT(Type!$B$1,1)),),"")</f>
        <v>3. Atividade em território nacional durante o período de referência - h) Número total de comunicações de operações suspeitas efetuadas, em Portugal ou no exterior, relativamente a operações realizadas com origem em Portugal;</v>
      </c>
      <c r="F284" s="42" t="str">
        <f ca="1">_xlfn.IFNA(VLOOKUP(A284,Table4[[#All],[Id_Serv]:[Dsg_EN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4" s="43" t="b">
        <f t="shared" ca="1" si="27"/>
        <v>0</v>
      </c>
      <c r="H284" s="73">
        <f t="shared" si="28"/>
        <v>7</v>
      </c>
      <c r="I284" s="73">
        <v>32</v>
      </c>
      <c r="J284" s="73">
        <v>2</v>
      </c>
      <c r="K284" s="72" t="str">
        <f t="shared" si="29"/>
        <v/>
      </c>
      <c r="L284" s="38" t="str">
        <f ca="1">VLOOKUP(B284,TA_Rubric!$A$1:$G$93,4+LEFT(Type!$B$1,1),)</f>
        <v>Sim</v>
      </c>
    </row>
    <row r="285" spans="1:12" ht="63.95" customHeight="1" x14ac:dyDescent="0.25">
      <c r="A285" s="39">
        <f t="shared" ca="1" si="25"/>
        <v>4</v>
      </c>
      <c r="B285" s="39">
        <f t="shared" ca="1" si="26"/>
        <v>33</v>
      </c>
      <c r="C285" s="49"/>
      <c r="D285" s="16" t="b">
        <f t="shared" ca="1" si="24"/>
        <v>0</v>
      </c>
      <c r="E285" s="42" t="str">
        <f ca="1">_xlfn.IFNA(VLOOKUP(B285,Rubric[],2+VALUE(LEFT(Type!$B$1,1)),),"")</f>
        <v>3. Atividade em território nacional durante o período de referência - i) Montante agregado, em euros, das operações comunicadas a que se refere a alínea h);</v>
      </c>
      <c r="F285" s="42" t="str">
        <f ca="1">_xlfn.IFNA(VLOOKUP(A285,Table4[[#All],[Id_Serv]:[Dsg_EN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5" s="43" t="b">
        <f t="shared" ca="1" si="27"/>
        <v>0</v>
      </c>
      <c r="H285" s="73">
        <f t="shared" si="28"/>
        <v>7</v>
      </c>
      <c r="I285" s="73">
        <v>33</v>
      </c>
      <c r="J285" s="73">
        <v>2</v>
      </c>
      <c r="K285" s="72" t="str">
        <f t="shared" si="29"/>
        <v/>
      </c>
      <c r="L285" s="38" t="str">
        <f ca="1">VLOOKUP(B285,TA_Rubric!$A$1:$G$93,4+LEFT(Type!$B$1,1),)</f>
        <v>Sim</v>
      </c>
    </row>
    <row r="286" spans="1:12" ht="63.95" customHeight="1" x14ac:dyDescent="0.25">
      <c r="A286" s="39">
        <f t="shared" ca="1" si="25"/>
        <v>4</v>
      </c>
      <c r="B286" s="39">
        <f t="shared" ca="1" si="26"/>
        <v>34</v>
      </c>
      <c r="C286" s="49"/>
      <c r="D286" s="16" t="b">
        <f t="shared" ref="D286:D349" ca="1" si="30">IF(G286=FALSE,FALSE,IF(ISBLANK(C286),FALSE,TRUE))</f>
        <v>0</v>
      </c>
      <c r="E286" s="42" t="str">
        <f ca="1">_xlfn.IFNA(VLOOKUP(B286,Rubric[],2+VALUE(LEFT(Type!$B$1,1)),),"")</f>
        <v>3. Atividade em território nacional durante o período de referência - j) Número total de comunicações de operações suspeitas efetuadas, em Portugal ou no exterior, relativamente a operações realizadas com destino para Portugal;</v>
      </c>
      <c r="F286" s="42" t="str">
        <f ca="1">_xlfn.IFNA(VLOOKUP(A286,Table4[[#All],[Id_Serv]:[Dsg_EN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6" s="43" t="b">
        <f t="shared" ca="1" si="27"/>
        <v>0</v>
      </c>
      <c r="H286" s="73">
        <f t="shared" si="28"/>
        <v>7</v>
      </c>
      <c r="I286" s="73">
        <v>34</v>
      </c>
      <c r="J286" s="73">
        <v>2</v>
      </c>
      <c r="K286" s="72" t="str">
        <f t="shared" si="29"/>
        <v/>
      </c>
      <c r="L286" s="38" t="str">
        <f ca="1">VLOOKUP(B286,TA_Rubric!$A$1:$G$93,4+LEFT(Type!$B$1,1),)</f>
        <v>Sim</v>
      </c>
    </row>
    <row r="287" spans="1:12" ht="63.95" customHeight="1" x14ac:dyDescent="0.25">
      <c r="A287" s="39">
        <f t="shared" ca="1" si="25"/>
        <v>4</v>
      </c>
      <c r="B287" s="39">
        <f t="shared" ca="1" si="26"/>
        <v>35</v>
      </c>
      <c r="C287" s="49"/>
      <c r="D287" s="16" t="b">
        <f t="shared" ca="1" si="30"/>
        <v>0</v>
      </c>
      <c r="E287" s="42" t="str">
        <f ca="1">_xlfn.IFNA(VLOOKUP(B287,Rubric[],2+VALUE(LEFT(Type!$B$1,1)),),"")</f>
        <v>3. Atividade em território nacional durante o período de referência - k) Montante agregado, em euros, das operações comunicadas a que se refere a alínea j);</v>
      </c>
      <c r="F287" s="42" t="str">
        <f ca="1">_xlfn.IFNA(VLOOKUP(A287,Table4[[#All],[Id_Serv]:[Dsg_EN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7" s="43" t="b">
        <f t="shared" ca="1" si="27"/>
        <v>0</v>
      </c>
      <c r="H287" s="73">
        <f t="shared" si="28"/>
        <v>7</v>
      </c>
      <c r="I287" s="73">
        <v>35</v>
      </c>
      <c r="J287" s="73">
        <v>2</v>
      </c>
      <c r="K287" s="72" t="str">
        <f t="shared" si="29"/>
        <v/>
      </c>
      <c r="L287" s="38" t="str">
        <f ca="1">VLOOKUP(B287,TA_Rubric!$A$1:$G$93,4+LEFT(Type!$B$1,1),)</f>
        <v>Sim</v>
      </c>
    </row>
    <row r="288" spans="1:12" ht="63.95" customHeight="1" x14ac:dyDescent="0.25">
      <c r="A288" s="39">
        <f t="shared" ca="1" si="25"/>
        <v>4</v>
      </c>
      <c r="B288" s="39">
        <f t="shared" ca="1" si="26"/>
        <v>36</v>
      </c>
      <c r="C288" s="49"/>
      <c r="D288" s="16" t="b">
        <f t="shared" ca="1" si="30"/>
        <v>0</v>
      </c>
      <c r="E288" s="42" t="str">
        <f ca="1">_xlfn.IFNA(VLOOKUP(B288,Rubric[],2+VALUE(LEFT(Type!$B$1,1)),),"")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  ISO2</v>
      </c>
      <c r="F288" s="42" t="str">
        <f ca="1">_xlfn.IFNA(VLOOKUP(A288,Table4[[#All],[Id_Serv]:[Dsg_EN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8" s="43" t="b">
        <f t="shared" ca="1" si="27"/>
        <v>0</v>
      </c>
      <c r="H288" s="73">
        <f t="shared" si="28"/>
        <v>7</v>
      </c>
      <c r="I288" s="73">
        <v>36</v>
      </c>
      <c r="J288" s="73">
        <v>2</v>
      </c>
      <c r="K288" s="72" t="str">
        <f t="shared" si="29"/>
        <v/>
      </c>
      <c r="L288" s="38" t="str">
        <f ca="1">VLOOKUP(B288,TA_Rubric!$A$1:$G$93,4+LEFT(Type!$B$1,1),)</f>
        <v>Não</v>
      </c>
    </row>
    <row r="289" spans="1:12" ht="63.95" customHeight="1" x14ac:dyDescent="0.25">
      <c r="A289" s="39">
        <f t="shared" ca="1" si="25"/>
        <v>4</v>
      </c>
      <c r="B289" s="39">
        <f t="shared" ca="1" si="26"/>
        <v>37</v>
      </c>
      <c r="C289" s="49"/>
      <c r="D289" s="16" t="b">
        <f t="shared" ca="1" si="30"/>
        <v>0</v>
      </c>
      <c r="E289" s="42" t="str">
        <f ca="1">_xlfn.IFNA(VLOOKUP(B289,Rubric[],2+VALUE(LEFT(Type!$B$1,1)),),"")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  ISO2</v>
      </c>
      <c r="F289" s="42" t="str">
        <f ca="1">_xlfn.IFNA(VLOOKUP(A289,Table4[[#All],[Id_Serv]:[Dsg_EN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89" s="43" t="b">
        <f t="shared" ca="1" si="27"/>
        <v>0</v>
      </c>
      <c r="H289" s="73">
        <f t="shared" si="28"/>
        <v>7</v>
      </c>
      <c r="I289" s="73">
        <v>37</v>
      </c>
      <c r="J289" s="73">
        <v>2</v>
      </c>
      <c r="K289" s="72" t="str">
        <f t="shared" si="29"/>
        <v/>
      </c>
      <c r="L289" s="38" t="str">
        <f ca="1">VLOOKUP(B289,TA_Rubric!$A$1:$G$93,4+LEFT(Type!$B$1,1),)</f>
        <v>Não</v>
      </c>
    </row>
    <row r="290" spans="1:12" ht="63.95" customHeight="1" x14ac:dyDescent="0.25">
      <c r="A290" s="39">
        <f t="shared" ca="1" si="25"/>
        <v>4</v>
      </c>
      <c r="B290" s="39">
        <f t="shared" ca="1" si="26"/>
        <v>38</v>
      </c>
      <c r="C290" s="49"/>
      <c r="D290" s="16" t="b">
        <f t="shared" ca="1" si="30"/>
        <v>0</v>
      </c>
      <c r="E290" s="42" t="str">
        <f ca="1">_xlfn.IFNA(VLOOKUP(B290,Rubric[],2+VALUE(LEFT(Type!$B$1,1)),),"")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  ISO2</v>
      </c>
      <c r="F290" s="42" t="str">
        <f ca="1">_xlfn.IFNA(VLOOKUP(A290,Table4[[#All],[Id_Serv]:[Dsg_EN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0" s="43" t="b">
        <f t="shared" ca="1" si="27"/>
        <v>0</v>
      </c>
      <c r="H290" s="73">
        <f t="shared" si="28"/>
        <v>7</v>
      </c>
      <c r="I290" s="73">
        <v>38</v>
      </c>
      <c r="J290" s="73">
        <v>2</v>
      </c>
      <c r="K290" s="72" t="str">
        <f t="shared" si="29"/>
        <v/>
      </c>
      <c r="L290" s="38" t="str">
        <f ca="1">VLOOKUP(B290,TA_Rubric!$A$1:$G$93,4+LEFT(Type!$B$1,1),)</f>
        <v>Não</v>
      </c>
    </row>
    <row r="291" spans="1:12" ht="63.95" customHeight="1" x14ac:dyDescent="0.25">
      <c r="A291" s="39">
        <f t="shared" ca="1" si="25"/>
        <v>4</v>
      </c>
      <c r="B291" s="39">
        <f t="shared" ca="1" si="26"/>
        <v>39</v>
      </c>
      <c r="C291" s="49"/>
      <c r="D291" s="16" t="b">
        <f t="shared" ca="1" si="30"/>
        <v>0</v>
      </c>
      <c r="E291" s="42" t="str">
        <f ca="1">_xlfn.IFNA(VLOOKUP(B291,Rubric[],2+VALUE(LEFT(Type!$B$1,1)),),"")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  ISO2</v>
      </c>
      <c r="F291" s="42" t="str">
        <f ca="1">_xlfn.IFNA(VLOOKUP(A291,Table4[[#All],[Id_Serv]:[Dsg_EN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1" s="43" t="b">
        <f t="shared" ca="1" si="27"/>
        <v>0</v>
      </c>
      <c r="H291" s="73">
        <f t="shared" si="28"/>
        <v>7</v>
      </c>
      <c r="I291" s="73">
        <v>39</v>
      </c>
      <c r="J291" s="73">
        <v>2</v>
      </c>
      <c r="K291" s="72" t="str">
        <f t="shared" si="29"/>
        <v/>
      </c>
      <c r="L291" s="38" t="str">
        <f ca="1">VLOOKUP(B291,TA_Rubric!$A$1:$G$93,4+LEFT(Type!$B$1,1),)</f>
        <v>Não</v>
      </c>
    </row>
    <row r="292" spans="1:12" ht="63.95" customHeight="1" x14ac:dyDescent="0.25">
      <c r="A292" s="39">
        <f t="shared" ca="1" si="25"/>
        <v>4</v>
      </c>
      <c r="B292" s="39">
        <f t="shared" ca="1" si="26"/>
        <v>40</v>
      </c>
      <c r="C292" s="49"/>
      <c r="D292" s="16" t="b">
        <f t="shared" ca="1" si="30"/>
        <v>0</v>
      </c>
      <c r="E292" s="42" t="str">
        <f ca="1">_xlfn.IFNA(VLOOKUP(B292,Rubric[],2+VALUE(LEFT(Type!$B$1,1)),),"")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  ISO2</v>
      </c>
      <c r="F292" s="42" t="str">
        <f ca="1">_xlfn.IFNA(VLOOKUP(A292,Table4[[#All],[Id_Serv]:[Dsg_EN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2" s="43" t="b">
        <f t="shared" ca="1" si="27"/>
        <v>0</v>
      </c>
      <c r="H292" s="73">
        <f t="shared" si="28"/>
        <v>7</v>
      </c>
      <c r="I292" s="73">
        <v>40</v>
      </c>
      <c r="J292" s="73">
        <v>2</v>
      </c>
      <c r="K292" s="72" t="str">
        <f t="shared" si="29"/>
        <v/>
      </c>
      <c r="L292" s="38" t="str">
        <f ca="1">VLOOKUP(B292,TA_Rubric!$A$1:$G$93,4+LEFT(Type!$B$1,1),)</f>
        <v>Não</v>
      </c>
    </row>
    <row r="293" spans="1:12" ht="63.95" customHeight="1" x14ac:dyDescent="0.25">
      <c r="A293" s="39">
        <f t="shared" ca="1" si="25"/>
        <v>4</v>
      </c>
      <c r="B293" s="39">
        <f t="shared" ca="1" si="26"/>
        <v>41</v>
      </c>
      <c r="C293" s="49"/>
      <c r="D293" s="16" t="b">
        <f t="shared" ca="1" si="30"/>
        <v>0</v>
      </c>
      <c r="E293" s="42" t="str">
        <f ca="1">_xlfn.IFNA(VLOOKUP(B293,Rubric[],2+VALUE(LEFT(Type!$B$1,1)),),"")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- 6.  ISO2</v>
      </c>
      <c r="F293" s="42" t="str">
        <f ca="1">_xlfn.IFNA(VLOOKUP(A293,Table4[[#All],[Id_Serv]:[Dsg_EN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3" s="43" t="b">
        <f t="shared" ca="1" si="27"/>
        <v>0</v>
      </c>
      <c r="H293" s="73">
        <f t="shared" si="28"/>
        <v>7</v>
      </c>
      <c r="I293" s="73">
        <v>41</v>
      </c>
      <c r="J293" s="73">
        <v>2</v>
      </c>
      <c r="K293" s="72" t="str">
        <f t="shared" si="29"/>
        <v/>
      </c>
      <c r="L293" s="38" t="str">
        <f ca="1">VLOOKUP(B293,TA_Rubric!$A$1:$G$93,4+LEFT(Type!$B$1,1),)</f>
        <v>Não</v>
      </c>
    </row>
    <row r="294" spans="1:12" ht="63.95" customHeight="1" x14ac:dyDescent="0.25">
      <c r="A294" s="39">
        <f t="shared" ca="1" si="25"/>
        <v>4</v>
      </c>
      <c r="B294" s="39">
        <f t="shared" ca="1" si="26"/>
        <v>42</v>
      </c>
      <c r="C294" s="49"/>
      <c r="D294" s="16" t="b">
        <f t="shared" ca="1" si="30"/>
        <v>0</v>
      </c>
      <c r="E294" s="42" t="str">
        <f ca="1">_xlfn.IFNA(VLOOKUP(B294,Rubric[],2+VALUE(LEFT(Type!$B$1,1)),),"")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- 7.  ISO2</v>
      </c>
      <c r="F294" s="42" t="str">
        <f ca="1">_xlfn.IFNA(VLOOKUP(A294,Table4[[#All],[Id_Serv]:[Dsg_EN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4" s="43" t="b">
        <f t="shared" ca="1" si="27"/>
        <v>0</v>
      </c>
      <c r="H294" s="73">
        <f t="shared" si="28"/>
        <v>7</v>
      </c>
      <c r="I294" s="73">
        <v>42</v>
      </c>
      <c r="J294" s="73">
        <v>2</v>
      </c>
      <c r="K294" s="72" t="str">
        <f t="shared" si="29"/>
        <v/>
      </c>
      <c r="L294" s="38" t="str">
        <f ca="1">VLOOKUP(B294,TA_Rubric!$A$1:$G$93,4+LEFT(Type!$B$1,1),)</f>
        <v>Não</v>
      </c>
    </row>
    <row r="295" spans="1:12" ht="63.95" customHeight="1" x14ac:dyDescent="0.25">
      <c r="A295" s="39">
        <f t="shared" ca="1" si="25"/>
        <v>4</v>
      </c>
      <c r="B295" s="39">
        <f t="shared" ca="1" si="26"/>
        <v>43</v>
      </c>
      <c r="C295" s="49"/>
      <c r="D295" s="16" t="b">
        <f t="shared" ca="1" si="30"/>
        <v>0</v>
      </c>
      <c r="E295" s="42" t="str">
        <f ca="1">_xlfn.IFNA(VLOOKUP(B295,Rubric[],2+VALUE(LEFT(Type!$B$1,1)),),"")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- 8.  ISO2</v>
      </c>
      <c r="F295" s="42" t="str">
        <f ca="1">_xlfn.IFNA(VLOOKUP(A295,Table4[[#All],[Id_Serv]:[Dsg_EN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5" s="43" t="b">
        <f t="shared" ca="1" si="27"/>
        <v>0</v>
      </c>
      <c r="H295" s="73">
        <f t="shared" si="28"/>
        <v>7</v>
      </c>
      <c r="I295" s="73">
        <v>43</v>
      </c>
      <c r="J295" s="73">
        <v>2</v>
      </c>
      <c r="K295" s="72" t="str">
        <f t="shared" si="29"/>
        <v/>
      </c>
      <c r="L295" s="38" t="str">
        <f ca="1">VLOOKUP(B295,TA_Rubric!$A$1:$G$93,4+LEFT(Type!$B$1,1),)</f>
        <v>Não</v>
      </c>
    </row>
    <row r="296" spans="1:12" ht="63.95" customHeight="1" x14ac:dyDescent="0.25">
      <c r="A296" s="39">
        <f t="shared" ca="1" si="25"/>
        <v>4</v>
      </c>
      <c r="B296" s="39">
        <f t="shared" ca="1" si="26"/>
        <v>44</v>
      </c>
      <c r="C296" s="49"/>
      <c r="D296" s="16" t="b">
        <f t="shared" ca="1" si="30"/>
        <v>0</v>
      </c>
      <c r="E296" s="42" t="str">
        <f ca="1">_xlfn.IFNA(VLOOKUP(B296,Rubric[],2+VALUE(LEFT(Type!$B$1,1)),),"")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- 9.  ISO2</v>
      </c>
      <c r="F296" s="42" t="str">
        <f ca="1">_xlfn.IFNA(VLOOKUP(A296,Table4[[#All],[Id_Serv]:[Dsg_EN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6" s="43" t="b">
        <f t="shared" ca="1" si="27"/>
        <v>0</v>
      </c>
      <c r="H296" s="73">
        <f t="shared" si="28"/>
        <v>7</v>
      </c>
      <c r="I296" s="73">
        <v>44</v>
      </c>
      <c r="J296" s="73">
        <v>2</v>
      </c>
      <c r="K296" s="72" t="str">
        <f t="shared" si="29"/>
        <v/>
      </c>
      <c r="L296" s="38" t="str">
        <f ca="1">VLOOKUP(B296,TA_Rubric!$A$1:$G$93,4+LEFT(Type!$B$1,1),)</f>
        <v>Não</v>
      </c>
    </row>
    <row r="297" spans="1:12" ht="63.95" customHeight="1" x14ac:dyDescent="0.25">
      <c r="A297" s="39">
        <f t="shared" ca="1" si="25"/>
        <v>4</v>
      </c>
      <c r="B297" s="39">
        <f t="shared" ca="1" si="26"/>
        <v>45</v>
      </c>
      <c r="C297" s="49"/>
      <c r="D297" s="16" t="b">
        <f t="shared" ca="1" si="30"/>
        <v>0</v>
      </c>
      <c r="E297" s="42" t="str">
        <f ca="1">_xlfn.IFNA(VLOOKUP(B297,Rubric[],2+VALUE(LEFT(Type!$B$1,1)),),"")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- 10. ISO2</v>
      </c>
      <c r="F297" s="42" t="str">
        <f ca="1">_xlfn.IFNA(VLOOKUP(A297,Table4[[#All],[Id_Serv]:[Dsg_EN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7" s="43" t="b">
        <f t="shared" ca="1" si="27"/>
        <v>0</v>
      </c>
      <c r="H297" s="73">
        <f t="shared" si="28"/>
        <v>7</v>
      </c>
      <c r="I297" s="73">
        <v>45</v>
      </c>
      <c r="J297" s="73">
        <v>2</v>
      </c>
      <c r="K297" s="72" t="str">
        <f t="shared" si="29"/>
        <v/>
      </c>
      <c r="L297" s="38" t="str">
        <f ca="1">VLOOKUP(B297,TA_Rubric!$A$1:$G$93,4+LEFT(Type!$B$1,1),)</f>
        <v>Não</v>
      </c>
    </row>
    <row r="298" spans="1:12" ht="63.95" customHeight="1" x14ac:dyDescent="0.25">
      <c r="A298" s="39">
        <f t="shared" ca="1" si="25"/>
        <v>4</v>
      </c>
      <c r="B298" s="39">
        <f t="shared" ca="1" si="26"/>
        <v>46</v>
      </c>
      <c r="C298" s="49"/>
      <c r="D298" s="16" t="b">
        <f t="shared" ca="1" si="30"/>
        <v>0</v>
      </c>
      <c r="E298" s="42" t="str">
        <f ca="1">_xlfn.IFNA(VLOOKUP(B298,Rubric[],2+VALUE(LEFT(Type!$B$1,1)),),"")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- 11. ISO2</v>
      </c>
      <c r="F298" s="42" t="str">
        <f ca="1">_xlfn.IFNA(VLOOKUP(A298,Table4[[#All],[Id_Serv]:[Dsg_EN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8" s="43" t="b">
        <f t="shared" ca="1" si="27"/>
        <v>0</v>
      </c>
      <c r="H298" s="73">
        <f t="shared" si="28"/>
        <v>7</v>
      </c>
      <c r="I298" s="73">
        <v>46</v>
      </c>
      <c r="J298" s="73">
        <v>2</v>
      </c>
      <c r="K298" s="72" t="str">
        <f t="shared" si="29"/>
        <v/>
      </c>
      <c r="L298" s="38" t="str">
        <f ca="1">VLOOKUP(B298,TA_Rubric!$A$1:$G$93,4+LEFT(Type!$B$1,1),)</f>
        <v>Não</v>
      </c>
    </row>
    <row r="299" spans="1:12" ht="63.95" customHeight="1" x14ac:dyDescent="0.25">
      <c r="A299" s="39">
        <f t="shared" ca="1" si="25"/>
        <v>4</v>
      </c>
      <c r="B299" s="39">
        <f t="shared" ca="1" si="26"/>
        <v>47</v>
      </c>
      <c r="C299" s="49"/>
      <c r="D299" s="16" t="b">
        <f t="shared" ca="1" si="30"/>
        <v>0</v>
      </c>
      <c r="E299" s="42" t="str">
        <f ca="1">_xlfn.IFNA(VLOOKUP(B299,Rubric[],2+VALUE(LEFT(Type!$B$1,1)),),"")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- 12. ISO2</v>
      </c>
      <c r="F299" s="42" t="str">
        <f ca="1">_xlfn.IFNA(VLOOKUP(A299,Table4[[#All],[Id_Serv]:[Dsg_EN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299" s="43" t="b">
        <f t="shared" ca="1" si="27"/>
        <v>0</v>
      </c>
      <c r="H299" s="73">
        <f t="shared" si="28"/>
        <v>7</v>
      </c>
      <c r="I299" s="73">
        <v>47</v>
      </c>
      <c r="J299" s="73">
        <v>2</v>
      </c>
      <c r="K299" s="72" t="str">
        <f t="shared" si="29"/>
        <v/>
      </c>
      <c r="L299" s="38" t="str">
        <f ca="1">VLOOKUP(B299,TA_Rubric!$A$1:$G$93,4+LEFT(Type!$B$1,1),)</f>
        <v>Não</v>
      </c>
    </row>
    <row r="300" spans="1:12" ht="63.95" customHeight="1" x14ac:dyDescent="0.25">
      <c r="A300" s="39">
        <f t="shared" ca="1" si="25"/>
        <v>4</v>
      </c>
      <c r="B300" s="39">
        <f t="shared" ca="1" si="26"/>
        <v>48</v>
      </c>
      <c r="C300" s="49"/>
      <c r="D300" s="16" t="b">
        <f t="shared" ca="1" si="30"/>
        <v>0</v>
      </c>
      <c r="E300" s="42" t="str">
        <f ca="1">_xlfn.IFNA(VLOOKUP(B300,Rubric[],2+VALUE(LEFT(Type!$B$1,1)),),"")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- 13. ISO2</v>
      </c>
      <c r="F300" s="42" t="str">
        <f ca="1">_xlfn.IFNA(VLOOKUP(A300,Table4[[#All],[Id_Serv]:[Dsg_EN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0" s="43" t="b">
        <f t="shared" ca="1" si="27"/>
        <v>0</v>
      </c>
      <c r="H300" s="73">
        <f t="shared" si="28"/>
        <v>7</v>
      </c>
      <c r="I300" s="73">
        <v>48</v>
      </c>
      <c r="J300" s="73">
        <v>2</v>
      </c>
      <c r="K300" s="72" t="str">
        <f t="shared" si="29"/>
        <v/>
      </c>
      <c r="L300" s="38" t="str">
        <f ca="1">VLOOKUP(B300,TA_Rubric!$A$1:$G$93,4+LEFT(Type!$B$1,1),)</f>
        <v>Não</v>
      </c>
    </row>
    <row r="301" spans="1:12" ht="63.95" customHeight="1" x14ac:dyDescent="0.25">
      <c r="A301" s="39">
        <f t="shared" ca="1" si="25"/>
        <v>4</v>
      </c>
      <c r="B301" s="39">
        <f t="shared" ca="1" si="26"/>
        <v>49</v>
      </c>
      <c r="C301" s="49"/>
      <c r="D301" s="16" t="b">
        <f t="shared" ca="1" si="30"/>
        <v>0</v>
      </c>
      <c r="E301" s="42" t="str">
        <f ca="1">_xlfn.IFNA(VLOOKUP(B301,Rubric[],2+VALUE(LEFT(Type!$B$1,1)),),"")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- 14. ISO2</v>
      </c>
      <c r="F301" s="42" t="str">
        <f ca="1">_xlfn.IFNA(VLOOKUP(A301,Table4[[#All],[Id_Serv]:[Dsg_EN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1" s="43" t="b">
        <f t="shared" ca="1" si="27"/>
        <v>0</v>
      </c>
      <c r="H301" s="73">
        <f t="shared" si="28"/>
        <v>7</v>
      </c>
      <c r="I301" s="73">
        <v>49</v>
      </c>
      <c r="J301" s="73">
        <v>2</v>
      </c>
      <c r="K301" s="72" t="str">
        <f t="shared" si="29"/>
        <v/>
      </c>
      <c r="L301" s="38" t="str">
        <f ca="1">VLOOKUP(B301,TA_Rubric!$A$1:$G$93,4+LEFT(Type!$B$1,1),)</f>
        <v>Não</v>
      </c>
    </row>
    <row r="302" spans="1:12" ht="63.95" customHeight="1" x14ac:dyDescent="0.25">
      <c r="A302" s="39">
        <f t="shared" ca="1" si="25"/>
        <v>4</v>
      </c>
      <c r="B302" s="39">
        <f t="shared" ca="1" si="26"/>
        <v>50</v>
      </c>
      <c r="C302" s="49"/>
      <c r="D302" s="16" t="b">
        <f t="shared" ca="1" si="30"/>
        <v>0</v>
      </c>
      <c r="E302" s="42" t="str">
        <f ca="1">_xlfn.IFNA(VLOOKUP(B302,Rubric[],2+VALUE(LEFT(Type!$B$1,1)),),"")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- 15. ISO2</v>
      </c>
      <c r="F302" s="42" t="str">
        <f ca="1">_xlfn.IFNA(VLOOKUP(A302,Table4[[#All],[Id_Serv]:[Dsg_EN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2" s="43" t="b">
        <f t="shared" ca="1" si="27"/>
        <v>0</v>
      </c>
      <c r="H302" s="73">
        <f t="shared" si="28"/>
        <v>7</v>
      </c>
      <c r="I302" s="73">
        <v>50</v>
      </c>
      <c r="J302" s="73">
        <v>2</v>
      </c>
      <c r="K302" s="72" t="str">
        <f t="shared" si="29"/>
        <v/>
      </c>
      <c r="L302" s="38" t="str">
        <f ca="1">VLOOKUP(B302,TA_Rubric!$A$1:$G$93,4+LEFT(Type!$B$1,1),)</f>
        <v>Não</v>
      </c>
    </row>
    <row r="303" spans="1:12" ht="63.95" customHeight="1" x14ac:dyDescent="0.25">
      <c r="A303" s="39">
        <f t="shared" ca="1" si="25"/>
        <v>4</v>
      </c>
      <c r="B303" s="39">
        <f t="shared" ca="1" si="26"/>
        <v>51</v>
      </c>
      <c r="C303" s="49"/>
      <c r="D303" s="16" t="b">
        <f t="shared" ca="1" si="30"/>
        <v>0</v>
      </c>
      <c r="E303" s="42" t="str">
        <f ca="1">_xlfn.IFNA(VLOOKUP(B303,Rubric[],2+VALUE(LEFT(Type!$B$1,1)),),"")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- 16. ISO2</v>
      </c>
      <c r="F303" s="42" t="str">
        <f ca="1">_xlfn.IFNA(VLOOKUP(A303,Table4[[#All],[Id_Serv]:[Dsg_EN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3" s="43" t="b">
        <f t="shared" ca="1" si="27"/>
        <v>0</v>
      </c>
      <c r="H303" s="73">
        <f t="shared" si="28"/>
        <v>7</v>
      </c>
      <c r="I303" s="73">
        <v>51</v>
      </c>
      <c r="J303" s="73">
        <v>2</v>
      </c>
      <c r="K303" s="72" t="str">
        <f t="shared" si="29"/>
        <v/>
      </c>
      <c r="L303" s="38" t="str">
        <f ca="1">VLOOKUP(B303,TA_Rubric!$A$1:$G$93,4+LEFT(Type!$B$1,1),)</f>
        <v>Não</v>
      </c>
    </row>
    <row r="304" spans="1:12" ht="63.95" customHeight="1" x14ac:dyDescent="0.25">
      <c r="A304" s="39">
        <f t="shared" ca="1" si="25"/>
        <v>4</v>
      </c>
      <c r="B304" s="39">
        <f t="shared" ca="1" si="26"/>
        <v>52</v>
      </c>
      <c r="C304" s="49"/>
      <c r="D304" s="16" t="b">
        <f t="shared" ca="1" si="30"/>
        <v>0</v>
      </c>
      <c r="E304" s="42" t="str">
        <f ca="1">_xlfn.IFNA(VLOOKUP(B304,Rubric[],2+VALUE(LEFT(Type!$B$1,1)),),"")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- 17. ISO2</v>
      </c>
      <c r="F304" s="42" t="str">
        <f ca="1">_xlfn.IFNA(VLOOKUP(A304,Table4[[#All],[Id_Serv]:[Dsg_EN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4" s="43" t="b">
        <f t="shared" ca="1" si="27"/>
        <v>0</v>
      </c>
      <c r="H304" s="73">
        <f t="shared" si="28"/>
        <v>7</v>
      </c>
      <c r="I304" s="73">
        <v>52</v>
      </c>
      <c r="J304" s="73">
        <v>2</v>
      </c>
      <c r="K304" s="72" t="str">
        <f t="shared" si="29"/>
        <v/>
      </c>
      <c r="L304" s="38" t="str">
        <f ca="1">VLOOKUP(B304,TA_Rubric!$A$1:$G$93,4+LEFT(Type!$B$1,1),)</f>
        <v>Não</v>
      </c>
    </row>
    <row r="305" spans="1:12" ht="63.95" customHeight="1" x14ac:dyDescent="0.25">
      <c r="A305" s="39">
        <f t="shared" ca="1" si="25"/>
        <v>4</v>
      </c>
      <c r="B305" s="39">
        <f t="shared" ca="1" si="26"/>
        <v>53</v>
      </c>
      <c r="C305" s="49"/>
      <c r="D305" s="16" t="b">
        <f t="shared" ca="1" si="30"/>
        <v>0</v>
      </c>
      <c r="E305" s="42" t="str">
        <f ca="1">_xlfn.IFNA(VLOOKUP(B305,Rubric[],2+VALUE(LEFT(Type!$B$1,1)),),"")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- 18. ISO2</v>
      </c>
      <c r="F305" s="42" t="str">
        <f ca="1">_xlfn.IFNA(VLOOKUP(A305,Table4[[#All],[Id_Serv]:[Dsg_EN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5" s="43" t="b">
        <f t="shared" ca="1" si="27"/>
        <v>0</v>
      </c>
      <c r="H305" s="73">
        <f t="shared" si="28"/>
        <v>7</v>
      </c>
      <c r="I305" s="73">
        <v>53</v>
      </c>
      <c r="J305" s="73">
        <v>2</v>
      </c>
      <c r="K305" s="72" t="str">
        <f t="shared" si="29"/>
        <v/>
      </c>
      <c r="L305" s="38" t="str">
        <f ca="1">VLOOKUP(B305,TA_Rubric!$A$1:$G$93,4+LEFT(Type!$B$1,1),)</f>
        <v>Não</v>
      </c>
    </row>
    <row r="306" spans="1:12" ht="63.95" customHeight="1" x14ac:dyDescent="0.25">
      <c r="A306" s="39">
        <f t="shared" ca="1" si="25"/>
        <v>4</v>
      </c>
      <c r="B306" s="39">
        <f t="shared" ca="1" si="26"/>
        <v>54</v>
      </c>
      <c r="C306" s="49"/>
      <c r="D306" s="16" t="b">
        <f t="shared" ca="1" si="30"/>
        <v>0</v>
      </c>
      <c r="E306" s="42" t="str">
        <f ca="1">_xlfn.IFNA(VLOOKUP(B306,Rubric[],2+VALUE(LEFT(Type!$B$1,1)),),"")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- 19. ISO2</v>
      </c>
      <c r="F306" s="42" t="str">
        <f ca="1">_xlfn.IFNA(VLOOKUP(A306,Table4[[#All],[Id_Serv]:[Dsg_EN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6" s="43" t="b">
        <f t="shared" ca="1" si="27"/>
        <v>0</v>
      </c>
      <c r="H306" s="73">
        <f t="shared" si="28"/>
        <v>7</v>
      </c>
      <c r="I306" s="73">
        <v>54</v>
      </c>
      <c r="J306" s="73">
        <v>2</v>
      </c>
      <c r="K306" s="72" t="str">
        <f t="shared" si="29"/>
        <v/>
      </c>
      <c r="L306" s="38" t="str">
        <f ca="1">VLOOKUP(B306,TA_Rubric!$A$1:$G$93,4+LEFT(Type!$B$1,1),)</f>
        <v>Não</v>
      </c>
    </row>
    <row r="307" spans="1:12" ht="63.95" customHeight="1" x14ac:dyDescent="0.25">
      <c r="A307" s="39">
        <f t="shared" ca="1" si="25"/>
        <v>4</v>
      </c>
      <c r="B307" s="39">
        <f t="shared" ca="1" si="26"/>
        <v>55</v>
      </c>
      <c r="C307" s="49"/>
      <c r="D307" s="16" t="b">
        <f t="shared" ca="1" si="30"/>
        <v>0</v>
      </c>
      <c r="E307" s="42" t="str">
        <f ca="1">_xlfn.IFNA(VLOOKUP(B307,Rubric[],2+VALUE(LEFT(Type!$B$1,1)),),"")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- 20. ISO2</v>
      </c>
      <c r="F307" s="42" t="str">
        <f ca="1">_xlfn.IFNA(VLOOKUP(A307,Table4[[#All],[Id_Serv]:[Dsg_EN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7" s="43" t="b">
        <f t="shared" ca="1" si="27"/>
        <v>0</v>
      </c>
      <c r="H307" s="73">
        <f t="shared" si="28"/>
        <v>7</v>
      </c>
      <c r="I307" s="73">
        <v>55</v>
      </c>
      <c r="J307" s="73">
        <v>2</v>
      </c>
      <c r="K307" s="72" t="str">
        <f t="shared" si="29"/>
        <v/>
      </c>
      <c r="L307" s="38" t="str">
        <f ca="1">VLOOKUP(B307,TA_Rubric!$A$1:$G$93,4+LEFT(Type!$B$1,1),)</f>
        <v>Não</v>
      </c>
    </row>
    <row r="308" spans="1:12" ht="63.95" customHeight="1" x14ac:dyDescent="0.25">
      <c r="A308" s="39">
        <f t="shared" ca="1" si="25"/>
        <v>4</v>
      </c>
      <c r="B308" s="39">
        <f t="shared" ca="1" si="26"/>
        <v>56</v>
      </c>
      <c r="C308" s="49"/>
      <c r="D308" s="16" t="b">
        <f t="shared" ca="1" si="30"/>
        <v>0</v>
      </c>
      <c r="E308" s="42" t="str">
        <f ca="1">_xlfn.IFNA(VLOOKUP(B308,Rubric[],2+VALUE(LEFT(Type!$B$1,1)),),"")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- 21. ISO2</v>
      </c>
      <c r="F308" s="42" t="str">
        <f ca="1">_xlfn.IFNA(VLOOKUP(A308,Table4[[#All],[Id_Serv]:[Dsg_EN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8" s="43" t="b">
        <f t="shared" ca="1" si="27"/>
        <v>0</v>
      </c>
      <c r="H308" s="73">
        <f t="shared" si="28"/>
        <v>7</v>
      </c>
      <c r="I308" s="73">
        <v>56</v>
      </c>
      <c r="J308" s="73">
        <v>2</v>
      </c>
      <c r="K308" s="72" t="str">
        <f t="shared" si="29"/>
        <v/>
      </c>
      <c r="L308" s="38" t="str">
        <f ca="1">VLOOKUP(B308,TA_Rubric!$A$1:$G$93,4+LEFT(Type!$B$1,1),)</f>
        <v>Não</v>
      </c>
    </row>
    <row r="309" spans="1:12" ht="63.95" customHeight="1" x14ac:dyDescent="0.25">
      <c r="A309" s="39">
        <f t="shared" ca="1" si="25"/>
        <v>4</v>
      </c>
      <c r="B309" s="39">
        <f t="shared" ca="1" si="26"/>
        <v>57</v>
      </c>
      <c r="C309" s="49"/>
      <c r="D309" s="16" t="b">
        <f t="shared" ca="1" si="30"/>
        <v>0</v>
      </c>
      <c r="E309" s="42" t="str">
        <f ca="1">_xlfn.IFNA(VLOOKUP(B309,Rubric[],2+VALUE(LEFT(Type!$B$1,1)),),"")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- 22. ISO2</v>
      </c>
      <c r="F309" s="42" t="str">
        <f ca="1">_xlfn.IFNA(VLOOKUP(A309,Table4[[#All],[Id_Serv]:[Dsg_EN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09" s="43" t="b">
        <f t="shared" ca="1" si="27"/>
        <v>0</v>
      </c>
      <c r="H309" s="73">
        <f t="shared" si="28"/>
        <v>7</v>
      </c>
      <c r="I309" s="73">
        <v>57</v>
      </c>
      <c r="J309" s="73">
        <v>2</v>
      </c>
      <c r="K309" s="72" t="str">
        <f t="shared" si="29"/>
        <v/>
      </c>
      <c r="L309" s="38" t="str">
        <f ca="1">VLOOKUP(B309,TA_Rubric!$A$1:$G$93,4+LEFT(Type!$B$1,1),)</f>
        <v>Não</v>
      </c>
    </row>
    <row r="310" spans="1:12" ht="63.95" customHeight="1" x14ac:dyDescent="0.25">
      <c r="A310" s="39">
        <f t="shared" ca="1" si="25"/>
        <v>4</v>
      </c>
      <c r="B310" s="39">
        <f t="shared" ca="1" si="26"/>
        <v>58</v>
      </c>
      <c r="C310" s="49"/>
      <c r="D310" s="16" t="b">
        <f t="shared" ca="1" si="30"/>
        <v>0</v>
      </c>
      <c r="E310" s="42" t="str">
        <f ca="1">_xlfn.IFNA(VLOOKUP(B310,Rubric[],2+VALUE(LEFT(Type!$B$1,1)),),"")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- 23. ISO2</v>
      </c>
      <c r="F310" s="42" t="str">
        <f ca="1">_xlfn.IFNA(VLOOKUP(A310,Table4[[#All],[Id_Serv]:[Dsg_EN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0" s="43" t="b">
        <f t="shared" ca="1" si="27"/>
        <v>0</v>
      </c>
      <c r="H310" s="73">
        <f t="shared" si="28"/>
        <v>7</v>
      </c>
      <c r="I310" s="73">
        <v>58</v>
      </c>
      <c r="J310" s="73">
        <v>2</v>
      </c>
      <c r="K310" s="72" t="str">
        <f t="shared" si="29"/>
        <v/>
      </c>
      <c r="L310" s="38" t="str">
        <f ca="1">VLOOKUP(B310,TA_Rubric!$A$1:$G$93,4+LEFT(Type!$B$1,1),)</f>
        <v>Não</v>
      </c>
    </row>
    <row r="311" spans="1:12" ht="63.95" customHeight="1" x14ac:dyDescent="0.25">
      <c r="A311" s="39">
        <f t="shared" ca="1" si="25"/>
        <v>4</v>
      </c>
      <c r="B311" s="39">
        <f t="shared" ca="1" si="26"/>
        <v>59</v>
      </c>
      <c r="C311" s="49"/>
      <c r="D311" s="16" t="b">
        <f t="shared" ca="1" si="30"/>
        <v>0</v>
      </c>
      <c r="E311" s="42" t="str">
        <f ca="1">_xlfn.IFNA(VLOOKUP(B311,Rubric[],2+VALUE(LEFT(Type!$B$1,1)),),"")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- 24. ISO2</v>
      </c>
      <c r="F311" s="42" t="str">
        <f ca="1">_xlfn.IFNA(VLOOKUP(A311,Table4[[#All],[Id_Serv]:[Dsg_EN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1" s="43" t="b">
        <f t="shared" ca="1" si="27"/>
        <v>0</v>
      </c>
      <c r="H311" s="73">
        <f t="shared" si="28"/>
        <v>7</v>
      </c>
      <c r="I311" s="73">
        <v>59</v>
      </c>
      <c r="J311" s="73">
        <v>2</v>
      </c>
      <c r="K311" s="72" t="str">
        <f t="shared" si="29"/>
        <v/>
      </c>
      <c r="L311" s="38" t="str">
        <f ca="1">VLOOKUP(B311,TA_Rubric!$A$1:$G$93,4+LEFT(Type!$B$1,1),)</f>
        <v>Não</v>
      </c>
    </row>
    <row r="312" spans="1:12" ht="63.95" customHeight="1" x14ac:dyDescent="0.25">
      <c r="A312" s="39">
        <f t="shared" ca="1" si="25"/>
        <v>4</v>
      </c>
      <c r="B312" s="39">
        <f t="shared" ca="1" si="26"/>
        <v>60</v>
      </c>
      <c r="C312" s="49"/>
      <c r="D312" s="16" t="b">
        <f t="shared" ca="1" si="30"/>
        <v>0</v>
      </c>
      <c r="E312" s="42" t="str">
        <f ca="1">_xlfn.IFNA(VLOOKUP(B312,Rubric[],2+VALUE(LEFT(Type!$B$1,1)),),"")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- 25. ISO2</v>
      </c>
      <c r="F312" s="42" t="str">
        <f ca="1">_xlfn.IFNA(VLOOKUP(A312,Table4[[#All],[Id_Serv]:[Dsg_EN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2" s="43" t="b">
        <f t="shared" ca="1" si="27"/>
        <v>0</v>
      </c>
      <c r="H312" s="73">
        <f t="shared" si="28"/>
        <v>7</v>
      </c>
      <c r="I312" s="73">
        <v>60</v>
      </c>
      <c r="J312" s="73">
        <v>2</v>
      </c>
      <c r="K312" s="72" t="str">
        <f t="shared" si="29"/>
        <v/>
      </c>
      <c r="L312" s="38" t="str">
        <f ca="1">VLOOKUP(B312,TA_Rubric!$A$1:$G$93,4+LEFT(Type!$B$1,1),)</f>
        <v>Não</v>
      </c>
    </row>
    <row r="313" spans="1:12" ht="63.95" customHeight="1" x14ac:dyDescent="0.25">
      <c r="A313" s="39">
        <f t="shared" ca="1" si="25"/>
        <v>4</v>
      </c>
      <c r="B313" s="39">
        <f t="shared" ca="1" si="26"/>
        <v>61</v>
      </c>
      <c r="C313" s="49"/>
      <c r="D313" s="16" t="b">
        <f t="shared" ca="1" si="30"/>
        <v>0</v>
      </c>
      <c r="E313" s="42" t="str">
        <f ca="1">_xlfn.IFNA(VLOOKUP(B313,Rubric[],2+VALUE(LEFT(Type!$B$1,1)),),"")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- 26. ISO2</v>
      </c>
      <c r="F313" s="42" t="str">
        <f ca="1">_xlfn.IFNA(VLOOKUP(A313,Table4[[#All],[Id_Serv]:[Dsg_EN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3" s="43" t="b">
        <f t="shared" ca="1" si="27"/>
        <v>0</v>
      </c>
      <c r="H313" s="73">
        <f t="shared" si="28"/>
        <v>7</v>
      </c>
      <c r="I313" s="73">
        <v>61</v>
      </c>
      <c r="J313" s="73">
        <v>2</v>
      </c>
      <c r="K313" s="72" t="str">
        <f t="shared" si="29"/>
        <v/>
      </c>
      <c r="L313" s="38" t="str">
        <f ca="1">VLOOKUP(B313,TA_Rubric!$A$1:$G$93,4+LEFT(Type!$B$1,1),)</f>
        <v>Não</v>
      </c>
    </row>
    <row r="314" spans="1:12" ht="63.95" customHeight="1" x14ac:dyDescent="0.25">
      <c r="A314" s="39">
        <f t="shared" ca="1" si="25"/>
        <v>4</v>
      </c>
      <c r="B314" s="39">
        <f t="shared" ca="1" si="26"/>
        <v>62</v>
      </c>
      <c r="C314" s="49"/>
      <c r="D314" s="16" t="b">
        <f t="shared" ca="1" si="30"/>
        <v>0</v>
      </c>
      <c r="E314" s="42" t="str">
        <f ca="1">_xlfn.IFNA(VLOOKUP(B314,Rubric[],2+VALUE(LEFT(Type!$B$1,1)),),"")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- 27. ISO2</v>
      </c>
      <c r="F314" s="42" t="str">
        <f ca="1">_xlfn.IFNA(VLOOKUP(A314,Table4[[#All],[Id_Serv]:[Dsg_EN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4" s="43" t="b">
        <f t="shared" ca="1" si="27"/>
        <v>0</v>
      </c>
      <c r="H314" s="73">
        <f t="shared" si="28"/>
        <v>7</v>
      </c>
      <c r="I314" s="73">
        <v>62</v>
      </c>
      <c r="J314" s="73">
        <v>2</v>
      </c>
      <c r="K314" s="72" t="str">
        <f t="shared" si="29"/>
        <v/>
      </c>
      <c r="L314" s="38" t="str">
        <f ca="1">VLOOKUP(B314,TA_Rubric!$A$1:$G$93,4+LEFT(Type!$B$1,1),)</f>
        <v>Não</v>
      </c>
    </row>
    <row r="315" spans="1:12" ht="63.95" customHeight="1" x14ac:dyDescent="0.25">
      <c r="A315" s="39">
        <f t="shared" ca="1" si="25"/>
        <v>4</v>
      </c>
      <c r="B315" s="39">
        <f t="shared" ca="1" si="26"/>
        <v>63</v>
      </c>
      <c r="C315" s="49"/>
      <c r="D315" s="16" t="b">
        <f t="shared" ca="1" si="30"/>
        <v>0</v>
      </c>
      <c r="E315" s="42" t="str">
        <f ca="1">_xlfn.IFNA(VLOOKUP(B315,Rubric[],2+VALUE(LEFT(Type!$B$1,1)),),"")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- 28. ISO2</v>
      </c>
      <c r="F315" s="42" t="str">
        <f ca="1">_xlfn.IFNA(VLOOKUP(A315,Table4[[#All],[Id_Serv]:[Dsg_EN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5" s="43" t="b">
        <f t="shared" ca="1" si="27"/>
        <v>0</v>
      </c>
      <c r="H315" s="73">
        <f t="shared" si="28"/>
        <v>7</v>
      </c>
      <c r="I315" s="73">
        <v>63</v>
      </c>
      <c r="J315" s="73">
        <v>2</v>
      </c>
      <c r="K315" s="72" t="str">
        <f t="shared" si="29"/>
        <v/>
      </c>
      <c r="L315" s="38" t="str">
        <f ca="1">VLOOKUP(B315,TA_Rubric!$A$1:$G$93,4+LEFT(Type!$B$1,1),)</f>
        <v>Não</v>
      </c>
    </row>
    <row r="316" spans="1:12" ht="63.95" customHeight="1" x14ac:dyDescent="0.25">
      <c r="A316" s="39">
        <f t="shared" ca="1" si="25"/>
        <v>4</v>
      </c>
      <c r="B316" s="39">
        <f t="shared" ca="1" si="26"/>
        <v>64</v>
      </c>
      <c r="C316" s="49"/>
      <c r="D316" s="16" t="b">
        <f t="shared" ca="1" si="30"/>
        <v>0</v>
      </c>
      <c r="E316" s="42" t="str">
        <f ca="1">_xlfn.IFNA(VLOOKUP(B316,Rubric[],2+VALUE(LEFT(Type!$B$1,1)),),"")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- 29. ISO2</v>
      </c>
      <c r="F316" s="42" t="str">
        <f ca="1">_xlfn.IFNA(VLOOKUP(A316,Table4[[#All],[Id_Serv]:[Dsg_EN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6" s="43" t="b">
        <f t="shared" ca="1" si="27"/>
        <v>0</v>
      </c>
      <c r="H316" s="73">
        <f t="shared" si="28"/>
        <v>7</v>
      </c>
      <c r="I316" s="73">
        <v>64</v>
      </c>
      <c r="J316" s="73">
        <v>2</v>
      </c>
      <c r="K316" s="72" t="str">
        <f t="shared" si="29"/>
        <v/>
      </c>
      <c r="L316" s="38" t="str">
        <f ca="1">VLOOKUP(B316,TA_Rubric!$A$1:$G$93,4+LEFT(Type!$B$1,1),)</f>
        <v>Não</v>
      </c>
    </row>
    <row r="317" spans="1:12" ht="63.95" customHeight="1" x14ac:dyDescent="0.25">
      <c r="A317" s="39">
        <f t="shared" ca="1" si="25"/>
        <v>4</v>
      </c>
      <c r="B317" s="39">
        <f t="shared" ca="1" si="26"/>
        <v>65</v>
      </c>
      <c r="C317" s="49"/>
      <c r="D317" s="16" t="b">
        <f t="shared" ca="1" si="30"/>
        <v>0</v>
      </c>
      <c r="E317" s="42" t="str">
        <f ca="1">_xlfn.IFNA(VLOOKUP(B317,Rubric[],2+VALUE(LEFT(Type!$B$1,1)),),"")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- 30. ISO2</v>
      </c>
      <c r="F317" s="42" t="str">
        <f ca="1">_xlfn.IFNA(VLOOKUP(A317,Table4[[#All],[Id_Serv]:[Dsg_EN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7" s="43" t="b">
        <f t="shared" ca="1" si="27"/>
        <v>0</v>
      </c>
      <c r="H317" s="73">
        <f t="shared" si="28"/>
        <v>7</v>
      </c>
      <c r="I317" s="73">
        <v>65</v>
      </c>
      <c r="J317" s="73">
        <v>2</v>
      </c>
      <c r="K317" s="72" t="str">
        <f t="shared" si="29"/>
        <v/>
      </c>
      <c r="L317" s="38" t="str">
        <f ca="1">VLOOKUP(B317,TA_Rubric!$A$1:$G$93,4+LEFT(Type!$B$1,1),)</f>
        <v>Não</v>
      </c>
    </row>
    <row r="318" spans="1:12" ht="63.95" customHeight="1" x14ac:dyDescent="0.25">
      <c r="A318" s="39">
        <f t="shared" ca="1" si="25"/>
        <v>4</v>
      </c>
      <c r="B318" s="39">
        <f t="shared" ca="1" si="26"/>
        <v>66</v>
      </c>
      <c r="C318" s="49"/>
      <c r="D318" s="16" t="b">
        <f t="shared" ca="1" si="30"/>
        <v>0</v>
      </c>
      <c r="E318" s="42" t="str">
        <f ca="1">_xlfn.IFNA(VLOOKUP(B318,Rubric[],2+VALUE(LEFT(Type!$B$1,1)),),"")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- 31. ISO2</v>
      </c>
      <c r="F318" s="42" t="str">
        <f ca="1">_xlfn.IFNA(VLOOKUP(A318,Table4[[#All],[Id_Serv]:[Dsg_EN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8" s="43" t="b">
        <f t="shared" ca="1" si="27"/>
        <v>0</v>
      </c>
      <c r="H318" s="73">
        <f t="shared" si="28"/>
        <v>7</v>
      </c>
      <c r="I318" s="73">
        <v>66</v>
      </c>
      <c r="J318" s="73">
        <v>2</v>
      </c>
      <c r="K318" s="72" t="str">
        <f t="shared" si="29"/>
        <v/>
      </c>
      <c r="L318" s="38" t="str">
        <f ca="1">VLOOKUP(B318,TA_Rubric!$A$1:$G$93,4+LEFT(Type!$B$1,1),)</f>
        <v>Não</v>
      </c>
    </row>
    <row r="319" spans="1:12" ht="63.95" customHeight="1" x14ac:dyDescent="0.25">
      <c r="A319" s="39">
        <f t="shared" ca="1" si="25"/>
        <v>4</v>
      </c>
      <c r="B319" s="39">
        <f t="shared" ca="1" si="26"/>
        <v>67</v>
      </c>
      <c r="C319" s="49"/>
      <c r="D319" s="16" t="b">
        <f t="shared" ca="1" si="30"/>
        <v>0</v>
      </c>
      <c r="E319" s="42" t="str">
        <f ca="1">_xlfn.IFNA(VLOOKUP(B319,Rubric[],2+VALUE(LEFT(Type!$B$1,1)),),"")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- 32. ISO2</v>
      </c>
      <c r="F319" s="42" t="str">
        <f ca="1">_xlfn.IFNA(VLOOKUP(A319,Table4[[#All],[Id_Serv]:[Dsg_EN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19" s="43" t="b">
        <f t="shared" ca="1" si="27"/>
        <v>0</v>
      </c>
      <c r="H319" s="73">
        <f t="shared" si="28"/>
        <v>7</v>
      </c>
      <c r="I319" s="73">
        <v>67</v>
      </c>
      <c r="J319" s="73">
        <v>2</v>
      </c>
      <c r="K319" s="72" t="str">
        <f t="shared" si="29"/>
        <v/>
      </c>
      <c r="L319" s="38" t="str">
        <f ca="1">VLOOKUP(B319,TA_Rubric!$A$1:$G$93,4+LEFT(Type!$B$1,1),)</f>
        <v>Não</v>
      </c>
    </row>
    <row r="320" spans="1:12" ht="63.95" customHeight="1" x14ac:dyDescent="0.25">
      <c r="A320" s="39">
        <f t="shared" ca="1" si="25"/>
        <v>4</v>
      </c>
      <c r="B320" s="39">
        <f t="shared" ca="1" si="26"/>
        <v>68</v>
      </c>
      <c r="C320" s="49"/>
      <c r="D320" s="16" t="b">
        <f t="shared" ca="1" si="30"/>
        <v>0</v>
      </c>
      <c r="E320" s="42" t="str">
        <f ca="1">_xlfn.IFNA(VLOOKUP(B320,Rubric[],2+VALUE(LEFT(Type!$B$1,1)),),"")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- 33. ISO2</v>
      </c>
      <c r="F320" s="42" t="str">
        <f ca="1">_xlfn.IFNA(VLOOKUP(A320,Table4[[#All],[Id_Serv]:[Dsg_EN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0" s="43" t="b">
        <f t="shared" ca="1" si="27"/>
        <v>0</v>
      </c>
      <c r="H320" s="73">
        <f t="shared" si="28"/>
        <v>7</v>
      </c>
      <c r="I320" s="73">
        <v>68</v>
      </c>
      <c r="J320" s="73">
        <v>2</v>
      </c>
      <c r="K320" s="72" t="str">
        <f t="shared" si="29"/>
        <v/>
      </c>
      <c r="L320" s="38" t="str">
        <f ca="1">VLOOKUP(B320,TA_Rubric!$A$1:$G$93,4+LEFT(Type!$B$1,1),)</f>
        <v>Não</v>
      </c>
    </row>
    <row r="321" spans="1:12" ht="63.95" customHeight="1" x14ac:dyDescent="0.25">
      <c r="A321" s="39">
        <f t="shared" ca="1" si="25"/>
        <v>4</v>
      </c>
      <c r="B321" s="39">
        <f t="shared" ca="1" si="26"/>
        <v>69</v>
      </c>
      <c r="C321" s="49"/>
      <c r="D321" s="16" t="b">
        <f t="shared" ca="1" si="30"/>
        <v>0</v>
      </c>
      <c r="E321" s="42" t="str">
        <f ca="1">_xlfn.IFNA(VLOOKUP(B321,Rubric[],2+VALUE(LEFT(Type!$B$1,1)),),"")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- 34. ISO2</v>
      </c>
      <c r="F321" s="42" t="str">
        <f ca="1">_xlfn.IFNA(VLOOKUP(A321,Table4[[#All],[Id_Serv]:[Dsg_EN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1" s="43" t="b">
        <f t="shared" ca="1" si="27"/>
        <v>0</v>
      </c>
      <c r="H321" s="73">
        <f t="shared" si="28"/>
        <v>7</v>
      </c>
      <c r="I321" s="73">
        <v>69</v>
      </c>
      <c r="J321" s="73">
        <v>2</v>
      </c>
      <c r="K321" s="72" t="str">
        <f t="shared" si="29"/>
        <v/>
      </c>
      <c r="L321" s="38" t="str">
        <f ca="1">VLOOKUP(B321,TA_Rubric!$A$1:$G$93,4+LEFT(Type!$B$1,1),)</f>
        <v>Não</v>
      </c>
    </row>
    <row r="322" spans="1:12" ht="63.95" customHeight="1" x14ac:dyDescent="0.25">
      <c r="A322" s="39">
        <f t="shared" ref="A322:A385" ca="1" si="31">INDIRECT("Type!"&amp;ADDRESS(H322,J322))</f>
        <v>4</v>
      </c>
      <c r="B322" s="39">
        <f t="shared" ref="B322:B385" ca="1" si="32">IF(A322="","",I322)</f>
        <v>70</v>
      </c>
      <c r="C322" s="49"/>
      <c r="D322" s="16" t="b">
        <f t="shared" ca="1" si="30"/>
        <v>0</v>
      </c>
      <c r="E322" s="42" t="str">
        <f ca="1">_xlfn.IFNA(VLOOKUP(B322,Rubric[],2+VALUE(LEFT(Type!$B$1,1)),),"")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- 35. ISO2</v>
      </c>
      <c r="F322" s="42" t="str">
        <f ca="1">_xlfn.IFNA(VLOOKUP(A322,Table4[[#All],[Id_Serv]:[Dsg_EN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2" s="43" t="b">
        <f t="shared" ref="G322:G385" ca="1" si="33">IF(A322="",FALSE,INDIRECT("Type!"&amp;ADDRESS(H322,J322+2)))</f>
        <v>0</v>
      </c>
      <c r="H322" s="73">
        <f t="shared" si="28"/>
        <v>7</v>
      </c>
      <c r="I322" s="73">
        <v>70</v>
      </c>
      <c r="J322" s="73">
        <v>2</v>
      </c>
      <c r="K322" s="72" t="str">
        <f t="shared" si="29"/>
        <v/>
      </c>
      <c r="L322" s="38" t="str">
        <f ca="1">VLOOKUP(B322,TA_Rubric!$A$1:$G$93,4+LEFT(Type!$B$1,1),)</f>
        <v>Não</v>
      </c>
    </row>
    <row r="323" spans="1:12" ht="63.95" customHeight="1" x14ac:dyDescent="0.25">
      <c r="A323" s="39">
        <f t="shared" ca="1" si="31"/>
        <v>4</v>
      </c>
      <c r="B323" s="39">
        <f t="shared" ca="1" si="32"/>
        <v>71</v>
      </c>
      <c r="C323" s="49"/>
      <c r="D323" s="16" t="b">
        <f t="shared" ca="1" si="30"/>
        <v>0</v>
      </c>
      <c r="E323" s="42" t="str">
        <f ca="1">_xlfn.IFNA(VLOOKUP(B323,Rubric[],2+VALUE(LEFT(Type!$B$1,1)),),"")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- 36. ISO2</v>
      </c>
      <c r="F323" s="42" t="str">
        <f ca="1">_xlfn.IFNA(VLOOKUP(A323,Table4[[#All],[Id_Serv]:[Dsg_EN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3" s="43" t="b">
        <f t="shared" ca="1" si="33"/>
        <v>0</v>
      </c>
      <c r="H323" s="73">
        <f t="shared" ref="H323:H386" si="34">IF(I322&gt;I323,H322+1,H322)</f>
        <v>7</v>
      </c>
      <c r="I323" s="73">
        <v>71</v>
      </c>
      <c r="J323" s="73">
        <v>2</v>
      </c>
      <c r="K323" s="72" t="str">
        <f t="shared" ref="K323:K386" si="35">IF(C323&lt;&gt;"",1,"")</f>
        <v/>
      </c>
      <c r="L323" s="38" t="str">
        <f ca="1">VLOOKUP(B323,TA_Rubric!$A$1:$G$93,4+LEFT(Type!$B$1,1),)</f>
        <v>Não</v>
      </c>
    </row>
    <row r="324" spans="1:12" ht="63.95" customHeight="1" x14ac:dyDescent="0.25">
      <c r="A324" s="39">
        <f t="shared" ca="1" si="31"/>
        <v>4</v>
      </c>
      <c r="B324" s="39">
        <f t="shared" ca="1" si="32"/>
        <v>72</v>
      </c>
      <c r="C324" s="49"/>
      <c r="D324" s="16" t="b">
        <f t="shared" ca="1" si="30"/>
        <v>0</v>
      </c>
      <c r="E324" s="42" t="str">
        <f ca="1">_xlfn.IFNA(VLOOKUP(B324,Rubric[],2+VALUE(LEFT(Type!$B$1,1)),),"")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- 37. ISO2</v>
      </c>
      <c r="F324" s="42" t="str">
        <f ca="1">_xlfn.IFNA(VLOOKUP(A324,Table4[[#All],[Id_Serv]:[Dsg_EN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4" s="43" t="b">
        <f t="shared" ca="1" si="33"/>
        <v>0</v>
      </c>
      <c r="H324" s="73">
        <f t="shared" si="34"/>
        <v>7</v>
      </c>
      <c r="I324" s="73">
        <v>72</v>
      </c>
      <c r="J324" s="73">
        <v>2</v>
      </c>
      <c r="K324" s="72" t="str">
        <f t="shared" si="35"/>
        <v/>
      </c>
      <c r="L324" s="38" t="str">
        <f ca="1">VLOOKUP(B324,TA_Rubric!$A$1:$G$93,4+LEFT(Type!$B$1,1),)</f>
        <v>Não</v>
      </c>
    </row>
    <row r="325" spans="1:12" ht="63.95" customHeight="1" x14ac:dyDescent="0.25">
      <c r="A325" s="39">
        <f t="shared" ca="1" si="31"/>
        <v>4</v>
      </c>
      <c r="B325" s="39">
        <f t="shared" ca="1" si="32"/>
        <v>73</v>
      </c>
      <c r="C325" s="49"/>
      <c r="D325" s="16" t="b">
        <f t="shared" ca="1" si="30"/>
        <v>0</v>
      </c>
      <c r="E325" s="42" t="str">
        <f ca="1">_xlfn.IFNA(VLOOKUP(B325,Rubric[],2+VALUE(LEFT(Type!$B$1,1)),),"")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- 38. ISO2</v>
      </c>
      <c r="F325" s="42" t="str">
        <f ca="1">_xlfn.IFNA(VLOOKUP(A325,Table4[[#All],[Id_Serv]:[Dsg_EN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5" s="43" t="b">
        <f t="shared" ca="1" si="33"/>
        <v>0</v>
      </c>
      <c r="H325" s="73">
        <f t="shared" si="34"/>
        <v>7</v>
      </c>
      <c r="I325" s="73">
        <v>73</v>
      </c>
      <c r="J325" s="73">
        <v>2</v>
      </c>
      <c r="K325" s="72" t="str">
        <f t="shared" si="35"/>
        <v/>
      </c>
      <c r="L325" s="38" t="str">
        <f ca="1">VLOOKUP(B325,TA_Rubric!$A$1:$G$93,4+LEFT(Type!$B$1,1),)</f>
        <v>Não</v>
      </c>
    </row>
    <row r="326" spans="1:12" ht="63.95" customHeight="1" x14ac:dyDescent="0.25">
      <c r="A326" s="39">
        <f t="shared" ca="1" si="31"/>
        <v>4</v>
      </c>
      <c r="B326" s="39">
        <f t="shared" ca="1" si="32"/>
        <v>74</v>
      </c>
      <c r="C326" s="49"/>
      <c r="D326" s="16" t="b">
        <f t="shared" ca="1" si="30"/>
        <v>0</v>
      </c>
      <c r="E326" s="42" t="str">
        <f ca="1">_xlfn.IFNA(VLOOKUP(B326,Rubric[],2+VALUE(LEFT(Type!$B$1,1)),),"")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- 39. ISO2</v>
      </c>
      <c r="F326" s="42" t="str">
        <f ca="1">_xlfn.IFNA(VLOOKUP(A326,Table4[[#All],[Id_Serv]:[Dsg_EN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6" s="43" t="b">
        <f t="shared" ca="1" si="33"/>
        <v>0</v>
      </c>
      <c r="H326" s="73">
        <f t="shared" si="34"/>
        <v>7</v>
      </c>
      <c r="I326" s="73">
        <v>74</v>
      </c>
      <c r="J326" s="73">
        <v>2</v>
      </c>
      <c r="K326" s="72" t="str">
        <f t="shared" si="35"/>
        <v/>
      </c>
      <c r="L326" s="38" t="str">
        <f ca="1">VLOOKUP(B326,TA_Rubric!$A$1:$G$93,4+LEFT(Type!$B$1,1),)</f>
        <v>Não</v>
      </c>
    </row>
    <row r="327" spans="1:12" ht="63.95" customHeight="1" x14ac:dyDescent="0.25">
      <c r="A327" s="39">
        <f t="shared" ca="1" si="31"/>
        <v>4</v>
      </c>
      <c r="B327" s="39">
        <f t="shared" ca="1" si="32"/>
        <v>75</v>
      </c>
      <c r="C327" s="49"/>
      <c r="D327" s="16" t="b">
        <f t="shared" ca="1" si="30"/>
        <v>0</v>
      </c>
      <c r="E327" s="42" t="str">
        <f ca="1">_xlfn.IFNA(VLOOKUP(B327,Rubric[],2+VALUE(LEFT(Type!$B$1,1)),),"")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- 40. ISO2</v>
      </c>
      <c r="F327" s="42" t="str">
        <f ca="1">_xlfn.IFNA(VLOOKUP(A327,Table4[[#All],[Id_Serv]:[Dsg_EN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7" s="43" t="b">
        <f t="shared" ca="1" si="33"/>
        <v>0</v>
      </c>
      <c r="H327" s="73">
        <f t="shared" si="34"/>
        <v>7</v>
      </c>
      <c r="I327" s="73">
        <v>75</v>
      </c>
      <c r="J327" s="73">
        <v>2</v>
      </c>
      <c r="K327" s="72" t="str">
        <f t="shared" si="35"/>
        <v/>
      </c>
      <c r="L327" s="38" t="str">
        <f ca="1">VLOOKUP(B327,TA_Rubric!$A$1:$G$93,4+LEFT(Type!$B$1,1),)</f>
        <v>Não</v>
      </c>
    </row>
    <row r="328" spans="1:12" ht="63.95" customHeight="1" x14ac:dyDescent="0.25">
      <c r="A328" s="39">
        <f t="shared" ca="1" si="31"/>
        <v>4</v>
      </c>
      <c r="B328" s="39">
        <f t="shared" ca="1" si="32"/>
        <v>76</v>
      </c>
      <c r="C328" s="49"/>
      <c r="D328" s="16" t="b">
        <f t="shared" ca="1" si="30"/>
        <v>0</v>
      </c>
      <c r="E328" s="42" t="str">
        <f ca="1">_xlfn.IFNA(VLOOKUP(B328,Rubric[],2+VALUE(LEFT(Type!$B$1,1)),),"")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- 41. ISO2</v>
      </c>
      <c r="F328" s="42" t="str">
        <f ca="1">_xlfn.IFNA(VLOOKUP(A328,Table4[[#All],[Id_Serv]:[Dsg_EN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8" s="43" t="b">
        <f t="shared" ca="1" si="33"/>
        <v>0</v>
      </c>
      <c r="H328" s="73">
        <f t="shared" si="34"/>
        <v>7</v>
      </c>
      <c r="I328" s="73">
        <v>76</v>
      </c>
      <c r="J328" s="73">
        <v>2</v>
      </c>
      <c r="K328" s="72" t="str">
        <f t="shared" si="35"/>
        <v/>
      </c>
      <c r="L328" s="38" t="str">
        <f ca="1">VLOOKUP(B328,TA_Rubric!$A$1:$G$93,4+LEFT(Type!$B$1,1),)</f>
        <v>Não</v>
      </c>
    </row>
    <row r="329" spans="1:12" ht="63.95" customHeight="1" x14ac:dyDescent="0.25">
      <c r="A329" s="39">
        <f t="shared" ca="1" si="31"/>
        <v>4</v>
      </c>
      <c r="B329" s="39">
        <f t="shared" ca="1" si="32"/>
        <v>77</v>
      </c>
      <c r="C329" s="49"/>
      <c r="D329" s="16" t="b">
        <f t="shared" ca="1" si="30"/>
        <v>0</v>
      </c>
      <c r="E329" s="42" t="str">
        <f ca="1">_xlfn.IFNA(VLOOKUP(B329,Rubric[],2+VALUE(LEFT(Type!$B$1,1)),),"")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- 42. ISO2</v>
      </c>
      <c r="F329" s="42" t="str">
        <f ca="1">_xlfn.IFNA(VLOOKUP(A329,Table4[[#All],[Id_Serv]:[Dsg_EN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29" s="43" t="b">
        <f t="shared" ca="1" si="33"/>
        <v>0</v>
      </c>
      <c r="H329" s="73">
        <f t="shared" si="34"/>
        <v>7</v>
      </c>
      <c r="I329" s="73">
        <v>77</v>
      </c>
      <c r="J329" s="73">
        <v>2</v>
      </c>
      <c r="K329" s="72" t="str">
        <f t="shared" si="35"/>
        <v/>
      </c>
      <c r="L329" s="38" t="str">
        <f ca="1">VLOOKUP(B329,TA_Rubric!$A$1:$G$93,4+LEFT(Type!$B$1,1),)</f>
        <v>Não</v>
      </c>
    </row>
    <row r="330" spans="1:12" ht="63.95" customHeight="1" x14ac:dyDescent="0.25">
      <c r="A330" s="39">
        <f t="shared" ca="1" si="31"/>
        <v>4</v>
      </c>
      <c r="B330" s="39">
        <f t="shared" ca="1" si="32"/>
        <v>78</v>
      </c>
      <c r="C330" s="49"/>
      <c r="D330" s="16" t="b">
        <f t="shared" ca="1" si="30"/>
        <v>0</v>
      </c>
      <c r="E330" s="42" t="str">
        <f ca="1">_xlfn.IFNA(VLOOKUP(B330,Rubric[],2+VALUE(LEFT(Type!$B$1,1)),),"")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- 43. ISO2</v>
      </c>
      <c r="F330" s="42" t="str">
        <f ca="1">_xlfn.IFNA(VLOOKUP(A330,Table4[[#All],[Id_Serv]:[Dsg_EN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30" s="43" t="b">
        <f t="shared" ca="1" si="33"/>
        <v>0</v>
      </c>
      <c r="H330" s="73">
        <f t="shared" si="34"/>
        <v>7</v>
      </c>
      <c r="I330" s="73">
        <v>78</v>
      </c>
      <c r="J330" s="73">
        <v>2</v>
      </c>
      <c r="K330" s="72" t="str">
        <f t="shared" si="35"/>
        <v/>
      </c>
      <c r="L330" s="38" t="str">
        <f ca="1">VLOOKUP(B330,TA_Rubric!$A$1:$G$93,4+LEFT(Type!$B$1,1),)</f>
        <v>Não</v>
      </c>
    </row>
    <row r="331" spans="1:12" ht="63.95" customHeight="1" x14ac:dyDescent="0.25">
      <c r="A331" s="39">
        <f t="shared" ca="1" si="31"/>
        <v>4</v>
      </c>
      <c r="B331" s="39">
        <f t="shared" ca="1" si="32"/>
        <v>79</v>
      </c>
      <c r="C331" s="49"/>
      <c r="D331" s="16" t="b">
        <f t="shared" ca="1" si="30"/>
        <v>0</v>
      </c>
      <c r="E331" s="42" t="str">
        <f ca="1">_xlfn.IFNA(VLOOKUP(B331,Rubric[],2+VALUE(LEFT(Type!$B$1,1)),),"")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- 44. ISO2</v>
      </c>
      <c r="F331" s="42" t="str">
        <f ca="1">_xlfn.IFNA(VLOOKUP(A331,Table4[[#All],[Id_Serv]:[Dsg_EN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31" s="43" t="b">
        <f t="shared" ca="1" si="33"/>
        <v>0</v>
      </c>
      <c r="H331" s="73">
        <f t="shared" si="34"/>
        <v>7</v>
      </c>
      <c r="I331" s="73">
        <v>79</v>
      </c>
      <c r="J331" s="73">
        <v>2</v>
      </c>
      <c r="K331" s="72" t="str">
        <f t="shared" si="35"/>
        <v/>
      </c>
      <c r="L331" s="38" t="str">
        <f ca="1">VLOOKUP(B331,TA_Rubric!$A$1:$G$93,4+LEFT(Type!$B$1,1),)</f>
        <v>Não</v>
      </c>
    </row>
    <row r="332" spans="1:12" ht="63.95" customHeight="1" x14ac:dyDescent="0.25">
      <c r="A332" s="39">
        <f t="shared" ca="1" si="31"/>
        <v>4</v>
      </c>
      <c r="B332" s="39">
        <f t="shared" ca="1" si="32"/>
        <v>80</v>
      </c>
      <c r="C332" s="49"/>
      <c r="D332" s="16" t="b">
        <f t="shared" ca="1" si="30"/>
        <v>0</v>
      </c>
      <c r="E332" s="42" t="str">
        <f ca="1">_xlfn.IFNA(VLOOKUP(B332,Rubric[],2+VALUE(LEFT(Type!$B$1,1)),),"")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- 45. ISO2</v>
      </c>
      <c r="F332" s="42" t="str">
        <f ca="1">_xlfn.IFNA(VLOOKUP(A332,Table4[[#All],[Id_Serv]:[Dsg_EN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32" s="43" t="b">
        <f t="shared" ca="1" si="33"/>
        <v>0</v>
      </c>
      <c r="H332" s="73">
        <f t="shared" si="34"/>
        <v>7</v>
      </c>
      <c r="I332" s="73">
        <v>80</v>
      </c>
      <c r="J332" s="73">
        <v>2</v>
      </c>
      <c r="K332" s="72" t="str">
        <f t="shared" si="35"/>
        <v/>
      </c>
      <c r="L332" s="38" t="str">
        <f ca="1">VLOOKUP(B332,TA_Rubric!$A$1:$G$93,4+LEFT(Type!$B$1,1),)</f>
        <v>Não</v>
      </c>
    </row>
    <row r="333" spans="1:12" ht="63.95" customHeight="1" x14ac:dyDescent="0.25">
      <c r="A333" s="39">
        <f t="shared" ca="1" si="31"/>
        <v>4</v>
      </c>
      <c r="B333" s="39">
        <f t="shared" ca="1" si="32"/>
        <v>81</v>
      </c>
      <c r="C333" s="49"/>
      <c r="D333" s="16" t="b">
        <f t="shared" ca="1" si="30"/>
        <v>0</v>
      </c>
      <c r="E333" s="42" t="str">
        <f ca="1">_xlfn.IFNA(VLOOKUP(B333,Rubric[],2+VALUE(LEFT(Type!$B$1,1)),),"")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- 46. ISO2</v>
      </c>
      <c r="F333" s="42" t="str">
        <f ca="1">_xlfn.IFNA(VLOOKUP(A333,Table4[[#All],[Id_Serv]:[Dsg_EN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33" s="43" t="b">
        <f t="shared" ca="1" si="33"/>
        <v>0</v>
      </c>
      <c r="H333" s="73">
        <f t="shared" si="34"/>
        <v>7</v>
      </c>
      <c r="I333" s="73">
        <v>81</v>
      </c>
      <c r="J333" s="73">
        <v>2</v>
      </c>
      <c r="K333" s="72" t="str">
        <f t="shared" si="35"/>
        <v/>
      </c>
      <c r="L333" s="38" t="str">
        <f ca="1">VLOOKUP(B333,TA_Rubric!$A$1:$G$93,4+LEFT(Type!$B$1,1),)</f>
        <v>Não</v>
      </c>
    </row>
    <row r="334" spans="1:12" ht="63.95" customHeight="1" x14ac:dyDescent="0.25">
      <c r="A334" s="39">
        <f t="shared" ca="1" si="31"/>
        <v>4</v>
      </c>
      <c r="B334" s="39">
        <f t="shared" ca="1" si="32"/>
        <v>82</v>
      </c>
      <c r="C334" s="49"/>
      <c r="D334" s="16" t="b">
        <f t="shared" ca="1" si="30"/>
        <v>0</v>
      </c>
      <c r="E334" s="42" t="str">
        <f ca="1">_xlfn.IFNA(VLOOKUP(B334,Rubric[],2+VALUE(LEFT(Type!$B$1,1)),),"")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- 47. ISO2</v>
      </c>
      <c r="F334" s="42" t="str">
        <f ca="1">_xlfn.IFNA(VLOOKUP(A334,Table4[[#All],[Id_Serv]:[Dsg_EN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34" s="43" t="b">
        <f t="shared" ca="1" si="33"/>
        <v>0</v>
      </c>
      <c r="H334" s="73">
        <f t="shared" si="34"/>
        <v>7</v>
      </c>
      <c r="I334" s="73">
        <v>82</v>
      </c>
      <c r="J334" s="73">
        <v>2</v>
      </c>
      <c r="K334" s="72" t="str">
        <f t="shared" si="35"/>
        <v/>
      </c>
      <c r="L334" s="38" t="str">
        <f ca="1">VLOOKUP(B334,TA_Rubric!$A$1:$G$93,4+LEFT(Type!$B$1,1),)</f>
        <v>Não</v>
      </c>
    </row>
    <row r="335" spans="1:12" ht="63.95" customHeight="1" x14ac:dyDescent="0.25">
      <c r="A335" s="39">
        <f t="shared" ca="1" si="31"/>
        <v>4</v>
      </c>
      <c r="B335" s="39">
        <f t="shared" ca="1" si="32"/>
        <v>83</v>
      </c>
      <c r="C335" s="49"/>
      <c r="D335" s="16" t="b">
        <f t="shared" ca="1" si="30"/>
        <v>0</v>
      </c>
      <c r="E335" s="42" t="str">
        <f ca="1">_xlfn.IFNA(VLOOKUP(B335,Rubric[],2+VALUE(LEFT(Type!$B$1,1)),),"")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- 48. ISO2</v>
      </c>
      <c r="F335" s="42" t="str">
        <f ca="1">_xlfn.IFNA(VLOOKUP(A335,Table4[[#All],[Id_Serv]:[Dsg_EN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35" s="43" t="b">
        <f t="shared" ca="1" si="33"/>
        <v>0</v>
      </c>
      <c r="H335" s="73">
        <f t="shared" si="34"/>
        <v>7</v>
      </c>
      <c r="I335" s="73">
        <v>83</v>
      </c>
      <c r="J335" s="73">
        <v>2</v>
      </c>
      <c r="K335" s="72" t="str">
        <f t="shared" si="35"/>
        <v/>
      </c>
      <c r="L335" s="38" t="str">
        <f ca="1">VLOOKUP(B335,TA_Rubric!$A$1:$G$93,4+LEFT(Type!$B$1,1),)</f>
        <v>Não</v>
      </c>
    </row>
    <row r="336" spans="1:12" ht="63.95" customHeight="1" x14ac:dyDescent="0.25">
      <c r="A336" s="39">
        <f t="shared" ca="1" si="31"/>
        <v>4</v>
      </c>
      <c r="B336" s="39">
        <f t="shared" ca="1" si="32"/>
        <v>84</v>
      </c>
      <c r="C336" s="49"/>
      <c r="D336" s="16" t="b">
        <f t="shared" ca="1" si="30"/>
        <v>0</v>
      </c>
      <c r="E336" s="42" t="str">
        <f ca="1">_xlfn.IFNA(VLOOKUP(B336,Rubric[],2+VALUE(LEFT(Type!$B$1,1)),),"")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- 49. ISO2</v>
      </c>
      <c r="F336" s="42" t="str">
        <f ca="1">_xlfn.IFNA(VLOOKUP(A336,Table4[[#All],[Id_Serv]:[Dsg_EN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36" s="43" t="b">
        <f t="shared" ca="1" si="33"/>
        <v>0</v>
      </c>
      <c r="H336" s="73">
        <f t="shared" si="34"/>
        <v>7</v>
      </c>
      <c r="I336" s="73">
        <v>84</v>
      </c>
      <c r="J336" s="73">
        <v>2</v>
      </c>
      <c r="K336" s="72" t="str">
        <f t="shared" si="35"/>
        <v/>
      </c>
      <c r="L336" s="38" t="str">
        <f ca="1">VLOOKUP(B336,TA_Rubric!$A$1:$G$93,4+LEFT(Type!$B$1,1),)</f>
        <v>Não</v>
      </c>
    </row>
    <row r="337" spans="1:12" ht="63.95" customHeight="1" x14ac:dyDescent="0.25">
      <c r="A337" s="39">
        <f t="shared" ca="1" si="31"/>
        <v>4</v>
      </c>
      <c r="B337" s="39">
        <f t="shared" ca="1" si="32"/>
        <v>85</v>
      </c>
      <c r="C337" s="49"/>
      <c r="D337" s="16" t="b">
        <f t="shared" ca="1" si="30"/>
        <v>0</v>
      </c>
      <c r="E337" s="42" t="str">
        <f ca="1">_xlfn.IFNA(VLOOKUP(B337,Rubric[],2+VALUE(LEFT(Type!$B$1,1)),),"")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- 50. ISO2</v>
      </c>
      <c r="F337" s="42" t="str">
        <f ca="1">_xlfn.IFNA(VLOOKUP(A337,Table4[[#All],[Id_Serv]:[Dsg_EN Servico]],2+VALUE(LEFT(Type!$B$1,1)),0),"")</f>
        <v>4. Execução de operações de pagamento no âmbito das quais os fundos são cobertos por uma linha de crédito concedida a um utilizador de serviços de pagamento, tais como: 
a) Execução de débitos diretos, incluindo os de carácter pontual; 
b) Execução de operações de pagamento através de um cartão de pagamento ou de um dispositivo semelhante; e 
c) Execução de transferências a crédito, incluindo ordens de domiciliação;</v>
      </c>
      <c r="G337" s="43" t="b">
        <f t="shared" ca="1" si="33"/>
        <v>0</v>
      </c>
      <c r="H337" s="73">
        <f t="shared" si="34"/>
        <v>7</v>
      </c>
      <c r="I337" s="73">
        <v>85</v>
      </c>
      <c r="J337" s="73">
        <v>2</v>
      </c>
      <c r="K337" s="72" t="str">
        <f t="shared" si="35"/>
        <v/>
      </c>
      <c r="L337" s="38" t="str">
        <f ca="1">VLOOKUP(B337,TA_Rubric!$A$1:$G$93,4+LEFT(Type!$B$1,1),)</f>
        <v>Não</v>
      </c>
    </row>
    <row r="338" spans="1:12" ht="63.95" customHeight="1" x14ac:dyDescent="0.25">
      <c r="A338" s="38">
        <f t="shared" ca="1" si="31"/>
        <v>5</v>
      </c>
      <c r="B338" s="38">
        <f t="shared" ca="1" si="32"/>
        <v>2</v>
      </c>
      <c r="C338" s="49"/>
      <c r="D338" s="15" t="b">
        <f t="shared" ca="1" si="30"/>
        <v>0</v>
      </c>
      <c r="E338" s="40" t="str">
        <f ca="1">_xlfn.IFNA(VLOOKUP(B338,Rubric[],2+VALUE(LEFT(Type!$B$1,1)),),"")</f>
        <v>3. Atividade em território nacional durante o período de referência - a) Número total de operações realizadas com origem em Portugal;</v>
      </c>
      <c r="F338" s="40" t="str">
        <f ca="1">_xlfn.IFNA(VLOOKUP(A338,Table4[[#All],[Id_Serv]:[Dsg_EN Servico]],2+VALUE(LEFT(Type!$B$1,1)),0),"")</f>
        <v>5. Emissão de instrumentos de pagamento</v>
      </c>
      <c r="G338" s="41" t="b">
        <f t="shared" ca="1" si="33"/>
        <v>0</v>
      </c>
      <c r="H338" s="72">
        <f t="shared" si="34"/>
        <v>8</v>
      </c>
      <c r="I338" s="72">
        <v>2</v>
      </c>
      <c r="J338" s="72">
        <v>2</v>
      </c>
      <c r="K338" s="72" t="str">
        <f t="shared" si="35"/>
        <v/>
      </c>
      <c r="L338" s="38" t="str">
        <f ca="1">VLOOKUP(B338,TA_Rubric!$A$1:$G$93,4+LEFT(Type!$B$1,1),)</f>
        <v>Sim</v>
      </c>
    </row>
    <row r="339" spans="1:12" ht="63.95" customHeight="1" x14ac:dyDescent="0.25">
      <c r="A339" s="39">
        <f t="shared" ca="1" si="31"/>
        <v>5</v>
      </c>
      <c r="B339" s="39">
        <f t="shared" ca="1" si="32"/>
        <v>3</v>
      </c>
      <c r="C339" s="49"/>
      <c r="D339" s="16" t="b">
        <f t="shared" ca="1" si="30"/>
        <v>0</v>
      </c>
      <c r="E339" s="42" t="str">
        <f ca="1">_xlfn.IFNA(VLOOKUP(B339,Rubric[],2+VALUE(LEFT(Type!$B$1,1)),),"")</f>
        <v>3. Atividade em território nacional durante o período de referência - b) Montante agregado, em euros, das operações realizadas com origem em Portugal;</v>
      </c>
      <c r="F339" s="42" t="str">
        <f ca="1">_xlfn.IFNA(VLOOKUP(A339,Table4[[#All],[Id_Serv]:[Dsg_EN Servico]],2+VALUE(LEFT(Type!$B$1,1)),0),"")</f>
        <v>5. Emissão de instrumentos de pagamento</v>
      </c>
      <c r="G339" s="43" t="b">
        <f t="shared" ca="1" si="33"/>
        <v>0</v>
      </c>
      <c r="H339" s="73">
        <f t="shared" si="34"/>
        <v>8</v>
      </c>
      <c r="I339" s="73">
        <v>3</v>
      </c>
      <c r="J339" s="73">
        <v>2</v>
      </c>
      <c r="K339" s="72" t="str">
        <f t="shared" si="35"/>
        <v/>
      </c>
      <c r="L339" s="38" t="str">
        <f ca="1">VLOOKUP(B339,TA_Rubric!$A$1:$G$93,4+LEFT(Type!$B$1,1),)</f>
        <v>Sim</v>
      </c>
    </row>
    <row r="340" spans="1:12" ht="63.95" customHeight="1" x14ac:dyDescent="0.25">
      <c r="A340" s="39">
        <f t="shared" ca="1" si="31"/>
        <v>5</v>
      </c>
      <c r="B340" s="39">
        <f t="shared" ca="1" si="32"/>
        <v>4</v>
      </c>
      <c r="C340" s="49"/>
      <c r="D340" s="16" t="b">
        <f t="shared" ca="1" si="30"/>
        <v>0</v>
      </c>
      <c r="E340" s="42" t="str">
        <f ca="1">_xlfn.IFNA(VLOOKUP(B340,Rubric[],2+VALUE(LEFT(Type!$B$1,1)),),"")</f>
        <v>3. Atividade em território nacional durante o período de referência - c) Número total de operações realizadas com destino para Portugal;</v>
      </c>
      <c r="F340" s="42" t="str">
        <f ca="1">_xlfn.IFNA(VLOOKUP(A340,Table4[[#All],[Id_Serv]:[Dsg_EN Servico]],2+VALUE(LEFT(Type!$B$1,1)),0),"")</f>
        <v>5. Emissão de instrumentos de pagamento</v>
      </c>
      <c r="G340" s="43" t="b">
        <f t="shared" ca="1" si="33"/>
        <v>0</v>
      </c>
      <c r="H340" s="73">
        <f t="shared" si="34"/>
        <v>8</v>
      </c>
      <c r="I340" s="73">
        <v>4</v>
      </c>
      <c r="J340" s="73">
        <v>2</v>
      </c>
      <c r="K340" s="72" t="str">
        <f t="shared" si="35"/>
        <v/>
      </c>
      <c r="L340" s="38" t="str">
        <f ca="1">VLOOKUP(B340,TA_Rubric!$A$1:$G$93,4+LEFT(Type!$B$1,1),)</f>
        <v>Sim</v>
      </c>
    </row>
    <row r="341" spans="1:12" ht="63.95" customHeight="1" x14ac:dyDescent="0.25">
      <c r="A341" s="39">
        <f t="shared" ca="1" si="31"/>
        <v>5</v>
      </c>
      <c r="B341" s="39">
        <f t="shared" ca="1" si="32"/>
        <v>5</v>
      </c>
      <c r="C341" s="49"/>
      <c r="D341" s="16" t="b">
        <f t="shared" ca="1" si="30"/>
        <v>0</v>
      </c>
      <c r="E341" s="42" t="str">
        <f ca="1">_xlfn.IFNA(VLOOKUP(B341,Rubric[],2+VALUE(LEFT(Type!$B$1,1)),),"")</f>
        <v>3. Atividade em território nacional durante o período de referência - d) Montante agregado, em euros, das operações realizadas com destino para Portugal;</v>
      </c>
      <c r="F341" s="42" t="str">
        <f ca="1">_xlfn.IFNA(VLOOKUP(A341,Table4[[#All],[Id_Serv]:[Dsg_EN Servico]],2+VALUE(LEFT(Type!$B$1,1)),0),"")</f>
        <v>5. Emissão de instrumentos de pagamento</v>
      </c>
      <c r="G341" s="43" t="b">
        <f t="shared" ca="1" si="33"/>
        <v>0</v>
      </c>
      <c r="H341" s="73">
        <f t="shared" si="34"/>
        <v>8</v>
      </c>
      <c r="I341" s="73">
        <v>5</v>
      </c>
      <c r="J341" s="73">
        <v>2</v>
      </c>
      <c r="K341" s="72" t="str">
        <f t="shared" si="35"/>
        <v/>
      </c>
      <c r="L341" s="38" t="str">
        <f ca="1">VLOOKUP(B341,TA_Rubric!$A$1:$G$93,4+LEFT(Type!$B$1,1),)</f>
        <v>Sim</v>
      </c>
    </row>
    <row r="342" spans="1:12" ht="63.95" customHeight="1" x14ac:dyDescent="0.25">
      <c r="A342" s="39">
        <f t="shared" ca="1" si="31"/>
        <v>5</v>
      </c>
      <c r="B342" s="39">
        <f t="shared" ca="1" si="32"/>
        <v>6</v>
      </c>
      <c r="C342" s="49"/>
      <c r="D342" s="16" t="b">
        <f t="shared" ca="1" si="30"/>
        <v>0</v>
      </c>
      <c r="E342" s="42" t="str">
        <f ca="1">_xlfn.IFNA(VLOOKUP(B342,Rubric[],2+VALUE(LEFT(Type!$B$1,1)),),"")</f>
        <v>3. Atividade em território nacional durante o período de referência - e) Indicação das 10 jurisdições de destino das operações com origem em Portugal que apresentam o montante agregado mais elevado de operações; - 1.  ISO2</v>
      </c>
      <c r="F342" s="42" t="str">
        <f ca="1">_xlfn.IFNA(VLOOKUP(A342,Table4[[#All],[Id_Serv]:[Dsg_EN Servico]],2+VALUE(LEFT(Type!$B$1,1)),0),"")</f>
        <v>5. Emissão de instrumentos de pagamento</v>
      </c>
      <c r="G342" s="43" t="b">
        <f t="shared" ca="1" si="33"/>
        <v>0</v>
      </c>
      <c r="H342" s="73">
        <f t="shared" si="34"/>
        <v>8</v>
      </c>
      <c r="I342" s="73">
        <v>6</v>
      </c>
      <c r="J342" s="73">
        <v>2</v>
      </c>
      <c r="K342" s="72" t="str">
        <f t="shared" si="35"/>
        <v/>
      </c>
      <c r="L342" s="38" t="str">
        <f ca="1">VLOOKUP(B342,TA_Rubric!$A$1:$G$93,4+LEFT(Type!$B$1,1),)</f>
        <v>Não</v>
      </c>
    </row>
    <row r="343" spans="1:12" ht="63.95" customHeight="1" x14ac:dyDescent="0.25">
      <c r="A343" s="39">
        <f t="shared" ca="1" si="31"/>
        <v>5</v>
      </c>
      <c r="B343" s="39">
        <f t="shared" ca="1" si="32"/>
        <v>7</v>
      </c>
      <c r="C343" s="49"/>
      <c r="D343" s="16" t="b">
        <f t="shared" ca="1" si="30"/>
        <v>0</v>
      </c>
      <c r="E343" s="42" t="str">
        <f ca="1">_xlfn.IFNA(VLOOKUP(B343,Rubric[],2+VALUE(LEFT(Type!$B$1,1)),),"")</f>
        <v>3. Atividade em território nacional durante o período de referência - e) Indicação das 10 jurisdições de destino das operações com origem em Portugal que apresentam o montante agregado mais elevado de operações; - 2.  ISO2</v>
      </c>
      <c r="F343" s="42" t="str">
        <f ca="1">_xlfn.IFNA(VLOOKUP(A343,Table4[[#All],[Id_Serv]:[Dsg_EN Servico]],2+VALUE(LEFT(Type!$B$1,1)),0),"")</f>
        <v>5. Emissão de instrumentos de pagamento</v>
      </c>
      <c r="G343" s="43" t="b">
        <f t="shared" ca="1" si="33"/>
        <v>0</v>
      </c>
      <c r="H343" s="73">
        <f t="shared" si="34"/>
        <v>8</v>
      </c>
      <c r="I343" s="73">
        <v>7</v>
      </c>
      <c r="J343" s="73">
        <v>2</v>
      </c>
      <c r="K343" s="72" t="str">
        <f t="shared" si="35"/>
        <v/>
      </c>
      <c r="L343" s="38" t="str">
        <f ca="1">VLOOKUP(B343,TA_Rubric!$A$1:$G$93,4+LEFT(Type!$B$1,1),)</f>
        <v>Não</v>
      </c>
    </row>
    <row r="344" spans="1:12" ht="63.95" customHeight="1" x14ac:dyDescent="0.25">
      <c r="A344" s="39">
        <f t="shared" ca="1" si="31"/>
        <v>5</v>
      </c>
      <c r="B344" s="39">
        <f t="shared" ca="1" si="32"/>
        <v>8</v>
      </c>
      <c r="C344" s="49"/>
      <c r="D344" s="16" t="b">
        <f t="shared" ca="1" si="30"/>
        <v>0</v>
      </c>
      <c r="E344" s="42" t="str">
        <f ca="1">_xlfn.IFNA(VLOOKUP(B344,Rubric[],2+VALUE(LEFT(Type!$B$1,1)),),"")</f>
        <v>3. Atividade em território nacional durante o período de referência - e) Indicação das 10 jurisdições de destino das operações com origem em Portugal que apresentam o montante agregado mais elevado de operações; - 3.  ISO2</v>
      </c>
      <c r="F344" s="42" t="str">
        <f ca="1">_xlfn.IFNA(VLOOKUP(A344,Table4[[#All],[Id_Serv]:[Dsg_EN Servico]],2+VALUE(LEFT(Type!$B$1,1)),0),"")</f>
        <v>5. Emissão de instrumentos de pagamento</v>
      </c>
      <c r="G344" s="43" t="b">
        <f t="shared" ca="1" si="33"/>
        <v>0</v>
      </c>
      <c r="H344" s="73">
        <f t="shared" si="34"/>
        <v>8</v>
      </c>
      <c r="I344" s="73">
        <v>8</v>
      </c>
      <c r="J344" s="73">
        <v>2</v>
      </c>
      <c r="K344" s="72" t="str">
        <f t="shared" si="35"/>
        <v/>
      </c>
      <c r="L344" s="38" t="str">
        <f ca="1">VLOOKUP(B344,TA_Rubric!$A$1:$G$93,4+LEFT(Type!$B$1,1),)</f>
        <v>Não</v>
      </c>
    </row>
    <row r="345" spans="1:12" ht="63.95" customHeight="1" x14ac:dyDescent="0.25">
      <c r="A345" s="39">
        <f t="shared" ca="1" si="31"/>
        <v>5</v>
      </c>
      <c r="B345" s="39">
        <f t="shared" ca="1" si="32"/>
        <v>9</v>
      </c>
      <c r="C345" s="49"/>
      <c r="D345" s="16" t="b">
        <f t="shared" ca="1" si="30"/>
        <v>0</v>
      </c>
      <c r="E345" s="42" t="str">
        <f ca="1">_xlfn.IFNA(VLOOKUP(B345,Rubric[],2+VALUE(LEFT(Type!$B$1,1)),),"")</f>
        <v>3. Atividade em território nacional durante o período de referência - e) Indicação das 10 jurisdições de destino das operações com origem em Portugal que apresentam o montante agregado mais elevado de operações; - 4.  ISO2</v>
      </c>
      <c r="F345" s="42" t="str">
        <f ca="1">_xlfn.IFNA(VLOOKUP(A345,Table4[[#All],[Id_Serv]:[Dsg_EN Servico]],2+VALUE(LEFT(Type!$B$1,1)),0),"")</f>
        <v>5. Emissão de instrumentos de pagamento</v>
      </c>
      <c r="G345" s="43" t="b">
        <f t="shared" ca="1" si="33"/>
        <v>0</v>
      </c>
      <c r="H345" s="73">
        <f t="shared" si="34"/>
        <v>8</v>
      </c>
      <c r="I345" s="73">
        <v>9</v>
      </c>
      <c r="J345" s="73">
        <v>2</v>
      </c>
      <c r="K345" s="72" t="str">
        <f t="shared" si="35"/>
        <v/>
      </c>
      <c r="L345" s="38" t="str">
        <f ca="1">VLOOKUP(B345,TA_Rubric!$A$1:$G$93,4+LEFT(Type!$B$1,1),)</f>
        <v>Não</v>
      </c>
    </row>
    <row r="346" spans="1:12" ht="63.95" customHeight="1" x14ac:dyDescent="0.25">
      <c r="A346" s="39">
        <f t="shared" ca="1" si="31"/>
        <v>5</v>
      </c>
      <c r="B346" s="39">
        <f t="shared" ca="1" si="32"/>
        <v>10</v>
      </c>
      <c r="C346" s="49"/>
      <c r="D346" s="16" t="b">
        <f t="shared" ca="1" si="30"/>
        <v>0</v>
      </c>
      <c r="E346" s="42" t="str">
        <f ca="1">_xlfn.IFNA(VLOOKUP(B346,Rubric[],2+VALUE(LEFT(Type!$B$1,1)),),"")</f>
        <v>3. Atividade em território nacional durante o período de referência - e) Indicação das 10 jurisdições de destino das operações com origem em Portugal que apresentam o montante agregado mais elevado de operações; - 5.  ISO2</v>
      </c>
      <c r="F346" s="42" t="str">
        <f ca="1">_xlfn.IFNA(VLOOKUP(A346,Table4[[#All],[Id_Serv]:[Dsg_EN Servico]],2+VALUE(LEFT(Type!$B$1,1)),0),"")</f>
        <v>5. Emissão de instrumentos de pagamento</v>
      </c>
      <c r="G346" s="43" t="b">
        <f t="shared" ca="1" si="33"/>
        <v>0</v>
      </c>
      <c r="H346" s="73">
        <f t="shared" si="34"/>
        <v>8</v>
      </c>
      <c r="I346" s="73">
        <v>10</v>
      </c>
      <c r="J346" s="73">
        <v>2</v>
      </c>
      <c r="K346" s="72" t="str">
        <f t="shared" si="35"/>
        <v/>
      </c>
      <c r="L346" s="38" t="str">
        <f ca="1">VLOOKUP(B346,TA_Rubric!$A$1:$G$93,4+LEFT(Type!$B$1,1),)</f>
        <v>Não</v>
      </c>
    </row>
    <row r="347" spans="1:12" ht="63.95" customHeight="1" x14ac:dyDescent="0.25">
      <c r="A347" s="39">
        <f t="shared" ca="1" si="31"/>
        <v>5</v>
      </c>
      <c r="B347" s="39">
        <f t="shared" ca="1" si="32"/>
        <v>11</v>
      </c>
      <c r="C347" s="49"/>
      <c r="D347" s="16" t="b">
        <f t="shared" ca="1" si="30"/>
        <v>0</v>
      </c>
      <c r="E347" s="42" t="str">
        <f ca="1">_xlfn.IFNA(VLOOKUP(B347,Rubric[],2+VALUE(LEFT(Type!$B$1,1)),),"")</f>
        <v>3. Atividade em território nacional durante o período de referência - e) Indicação das 10 jurisdições de destino das operações com origem em Portugal que apresentam o montante agregado mais elevado de operações; - 6.  ISO2</v>
      </c>
      <c r="F347" s="42" t="str">
        <f ca="1">_xlfn.IFNA(VLOOKUP(A347,Table4[[#All],[Id_Serv]:[Dsg_EN Servico]],2+VALUE(LEFT(Type!$B$1,1)),0),"")</f>
        <v>5. Emissão de instrumentos de pagamento</v>
      </c>
      <c r="G347" s="43" t="b">
        <f t="shared" ca="1" si="33"/>
        <v>0</v>
      </c>
      <c r="H347" s="73">
        <f t="shared" si="34"/>
        <v>8</v>
      </c>
      <c r="I347" s="73">
        <v>11</v>
      </c>
      <c r="J347" s="73">
        <v>2</v>
      </c>
      <c r="K347" s="72" t="str">
        <f t="shared" si="35"/>
        <v/>
      </c>
      <c r="L347" s="38" t="str">
        <f ca="1">VLOOKUP(B347,TA_Rubric!$A$1:$G$93,4+LEFT(Type!$B$1,1),)</f>
        <v>Não</v>
      </c>
    </row>
    <row r="348" spans="1:12" ht="63.95" customHeight="1" x14ac:dyDescent="0.25">
      <c r="A348" s="39">
        <f t="shared" ca="1" si="31"/>
        <v>5</v>
      </c>
      <c r="B348" s="39">
        <f t="shared" ca="1" si="32"/>
        <v>12</v>
      </c>
      <c r="C348" s="49"/>
      <c r="D348" s="16" t="b">
        <f t="shared" ca="1" si="30"/>
        <v>0</v>
      </c>
      <c r="E348" s="42" t="str">
        <f ca="1">_xlfn.IFNA(VLOOKUP(B348,Rubric[],2+VALUE(LEFT(Type!$B$1,1)),),"")</f>
        <v>3. Atividade em território nacional durante o período de referência - e) Indicação das 10 jurisdições de destino das operações com origem em Portugal que apresentam o montante agregado mais elevado de operações; - 7.  ISO2</v>
      </c>
      <c r="F348" s="42" t="str">
        <f ca="1">_xlfn.IFNA(VLOOKUP(A348,Table4[[#All],[Id_Serv]:[Dsg_EN Servico]],2+VALUE(LEFT(Type!$B$1,1)),0),"")</f>
        <v>5. Emissão de instrumentos de pagamento</v>
      </c>
      <c r="G348" s="43" t="b">
        <f t="shared" ca="1" si="33"/>
        <v>0</v>
      </c>
      <c r="H348" s="73">
        <f t="shared" si="34"/>
        <v>8</v>
      </c>
      <c r="I348" s="73">
        <v>12</v>
      </c>
      <c r="J348" s="73">
        <v>2</v>
      </c>
      <c r="K348" s="72" t="str">
        <f t="shared" si="35"/>
        <v/>
      </c>
      <c r="L348" s="38" t="str">
        <f ca="1">VLOOKUP(B348,TA_Rubric!$A$1:$G$93,4+LEFT(Type!$B$1,1),)</f>
        <v>Não</v>
      </c>
    </row>
    <row r="349" spans="1:12" ht="63.95" customHeight="1" x14ac:dyDescent="0.25">
      <c r="A349" s="39">
        <f t="shared" ca="1" si="31"/>
        <v>5</v>
      </c>
      <c r="B349" s="39">
        <f t="shared" ca="1" si="32"/>
        <v>13</v>
      </c>
      <c r="C349" s="49"/>
      <c r="D349" s="16" t="b">
        <f t="shared" ca="1" si="30"/>
        <v>0</v>
      </c>
      <c r="E349" s="42" t="str">
        <f ca="1">_xlfn.IFNA(VLOOKUP(B349,Rubric[],2+VALUE(LEFT(Type!$B$1,1)),),"")</f>
        <v>3. Atividade em território nacional durante o período de referência - e) Indicação das 10 jurisdições de destino das operações com origem em Portugal que apresentam o montante agregado mais elevado de operações; - 8.  ISO2</v>
      </c>
      <c r="F349" s="42" t="str">
        <f ca="1">_xlfn.IFNA(VLOOKUP(A349,Table4[[#All],[Id_Serv]:[Dsg_EN Servico]],2+VALUE(LEFT(Type!$B$1,1)),0),"")</f>
        <v>5. Emissão de instrumentos de pagamento</v>
      </c>
      <c r="G349" s="43" t="b">
        <f t="shared" ca="1" si="33"/>
        <v>0</v>
      </c>
      <c r="H349" s="73">
        <f t="shared" si="34"/>
        <v>8</v>
      </c>
      <c r="I349" s="73">
        <v>13</v>
      </c>
      <c r="J349" s="73">
        <v>2</v>
      </c>
      <c r="K349" s="72" t="str">
        <f t="shared" si="35"/>
        <v/>
      </c>
      <c r="L349" s="38" t="str">
        <f ca="1">VLOOKUP(B349,TA_Rubric!$A$1:$G$93,4+LEFT(Type!$B$1,1),)</f>
        <v>Não</v>
      </c>
    </row>
    <row r="350" spans="1:12" ht="63.95" customHeight="1" x14ac:dyDescent="0.25">
      <c r="A350" s="39">
        <f t="shared" ca="1" si="31"/>
        <v>5</v>
      </c>
      <c r="B350" s="39">
        <f t="shared" ca="1" si="32"/>
        <v>14</v>
      </c>
      <c r="C350" s="49"/>
      <c r="D350" s="16" t="b">
        <f t="shared" ref="D350:D413" ca="1" si="36">IF(G350=FALSE,FALSE,IF(ISBLANK(C350),FALSE,TRUE))</f>
        <v>0</v>
      </c>
      <c r="E350" s="42" t="str">
        <f ca="1">_xlfn.IFNA(VLOOKUP(B350,Rubric[],2+VALUE(LEFT(Type!$B$1,1)),),"")</f>
        <v>3. Atividade em território nacional durante o período de referência - e) Indicação das 10 jurisdições de destino das operações com origem em Portugal que apresentam o montante agregado mais elevado de operações; - 9.  ISO2</v>
      </c>
      <c r="F350" s="42" t="str">
        <f ca="1">_xlfn.IFNA(VLOOKUP(A350,Table4[[#All],[Id_Serv]:[Dsg_EN Servico]],2+VALUE(LEFT(Type!$B$1,1)),0),"")</f>
        <v>5. Emissão de instrumentos de pagamento</v>
      </c>
      <c r="G350" s="43" t="b">
        <f t="shared" ca="1" si="33"/>
        <v>0</v>
      </c>
      <c r="H350" s="73">
        <f t="shared" si="34"/>
        <v>8</v>
      </c>
      <c r="I350" s="73">
        <v>14</v>
      </c>
      <c r="J350" s="73">
        <v>2</v>
      </c>
      <c r="K350" s="72" t="str">
        <f t="shared" si="35"/>
        <v/>
      </c>
      <c r="L350" s="38" t="str">
        <f ca="1">VLOOKUP(B350,TA_Rubric!$A$1:$G$93,4+LEFT(Type!$B$1,1),)</f>
        <v>Não</v>
      </c>
    </row>
    <row r="351" spans="1:12" ht="63.95" customHeight="1" x14ac:dyDescent="0.25">
      <c r="A351" s="39">
        <f t="shared" ca="1" si="31"/>
        <v>5</v>
      </c>
      <c r="B351" s="39">
        <f t="shared" ca="1" si="32"/>
        <v>15</v>
      </c>
      <c r="C351" s="49"/>
      <c r="D351" s="16" t="b">
        <f t="shared" ca="1" si="36"/>
        <v>0</v>
      </c>
      <c r="E351" s="42" t="str">
        <f ca="1">_xlfn.IFNA(VLOOKUP(B351,Rubric[],2+VALUE(LEFT(Type!$B$1,1)),),"")</f>
        <v>3. Atividade em território nacional durante o período de referência - e) Indicação das 10 jurisdições de destino das operações com origem em Portugal que apresentam o montante agregado mais elevado de operações; - 10. ISO2</v>
      </c>
      <c r="F351" s="42" t="str">
        <f ca="1">_xlfn.IFNA(VLOOKUP(A351,Table4[[#All],[Id_Serv]:[Dsg_EN Servico]],2+VALUE(LEFT(Type!$B$1,1)),0),"")</f>
        <v>5. Emissão de instrumentos de pagamento</v>
      </c>
      <c r="G351" s="43" t="b">
        <f t="shared" ca="1" si="33"/>
        <v>0</v>
      </c>
      <c r="H351" s="73">
        <f t="shared" si="34"/>
        <v>8</v>
      </c>
      <c r="I351" s="73">
        <v>15</v>
      </c>
      <c r="J351" s="73">
        <v>2</v>
      </c>
      <c r="K351" s="72" t="str">
        <f t="shared" si="35"/>
        <v/>
      </c>
      <c r="L351" s="38" t="str">
        <f ca="1">VLOOKUP(B351,TA_Rubric!$A$1:$G$93,4+LEFT(Type!$B$1,1),)</f>
        <v>Não</v>
      </c>
    </row>
    <row r="352" spans="1:12" ht="63.95" customHeight="1" x14ac:dyDescent="0.25">
      <c r="A352" s="39">
        <f t="shared" ca="1" si="31"/>
        <v>5</v>
      </c>
      <c r="B352" s="39">
        <f t="shared" ca="1" si="32"/>
        <v>16</v>
      </c>
      <c r="C352" s="49"/>
      <c r="D352" s="16" t="b">
        <f t="shared" ca="1" si="36"/>
        <v>0</v>
      </c>
      <c r="E352" s="42" t="str">
        <f ca="1">_xlfn.IFNA(VLOOKUP(B352,Rubric[],2+VALUE(LEFT(Type!$B$1,1)),),"")</f>
        <v>3. Atividade em território nacional durante o período de referência - f) Indicação das 10 jurisdições de origem das operações com destino em Portugal que apresentam o montante agregado mais elevado de operações; - 1.  ISO2</v>
      </c>
      <c r="F352" s="42" t="str">
        <f ca="1">_xlfn.IFNA(VLOOKUP(A352,Table4[[#All],[Id_Serv]:[Dsg_EN Servico]],2+VALUE(LEFT(Type!$B$1,1)),0),"")</f>
        <v>5. Emissão de instrumentos de pagamento</v>
      </c>
      <c r="G352" s="43" t="b">
        <f t="shared" ca="1" si="33"/>
        <v>0</v>
      </c>
      <c r="H352" s="73">
        <f t="shared" si="34"/>
        <v>8</v>
      </c>
      <c r="I352" s="73">
        <v>16</v>
      </c>
      <c r="J352" s="73">
        <v>2</v>
      </c>
      <c r="K352" s="72" t="str">
        <f t="shared" si="35"/>
        <v/>
      </c>
      <c r="L352" s="38" t="str">
        <f ca="1">VLOOKUP(B352,TA_Rubric!$A$1:$G$93,4+LEFT(Type!$B$1,1),)</f>
        <v>Não</v>
      </c>
    </row>
    <row r="353" spans="1:12" ht="63.95" customHeight="1" x14ac:dyDescent="0.25">
      <c r="A353" s="39">
        <f t="shared" ca="1" si="31"/>
        <v>5</v>
      </c>
      <c r="B353" s="39">
        <f t="shared" ca="1" si="32"/>
        <v>17</v>
      </c>
      <c r="C353" s="49"/>
      <c r="D353" s="16" t="b">
        <f t="shared" ca="1" si="36"/>
        <v>0</v>
      </c>
      <c r="E353" s="42" t="str">
        <f ca="1">_xlfn.IFNA(VLOOKUP(B353,Rubric[],2+VALUE(LEFT(Type!$B$1,1)),),"")</f>
        <v>3. Atividade em território nacional durante o período de referência - f) Indicação das 10 jurisdições de origem das operações com destino em Portugal que apresentam o montante agregado mais elevado de operações; - 2.  ISO2</v>
      </c>
      <c r="F353" s="42" t="str">
        <f ca="1">_xlfn.IFNA(VLOOKUP(A353,Table4[[#All],[Id_Serv]:[Dsg_EN Servico]],2+VALUE(LEFT(Type!$B$1,1)),0),"")</f>
        <v>5. Emissão de instrumentos de pagamento</v>
      </c>
      <c r="G353" s="43" t="b">
        <f t="shared" ca="1" si="33"/>
        <v>0</v>
      </c>
      <c r="H353" s="73">
        <f t="shared" si="34"/>
        <v>8</v>
      </c>
      <c r="I353" s="73">
        <v>17</v>
      </c>
      <c r="J353" s="73">
        <v>2</v>
      </c>
      <c r="K353" s="72" t="str">
        <f t="shared" si="35"/>
        <v/>
      </c>
      <c r="L353" s="38" t="str">
        <f ca="1">VLOOKUP(B353,TA_Rubric!$A$1:$G$93,4+LEFT(Type!$B$1,1),)</f>
        <v>Não</v>
      </c>
    </row>
    <row r="354" spans="1:12" ht="63.95" customHeight="1" x14ac:dyDescent="0.25">
      <c r="A354" s="39">
        <f t="shared" ca="1" si="31"/>
        <v>5</v>
      </c>
      <c r="B354" s="39">
        <f t="shared" ca="1" si="32"/>
        <v>18</v>
      </c>
      <c r="C354" s="49"/>
      <c r="D354" s="16" t="b">
        <f t="shared" ca="1" si="36"/>
        <v>0</v>
      </c>
      <c r="E354" s="42" t="str">
        <f ca="1">_xlfn.IFNA(VLOOKUP(B354,Rubric[],2+VALUE(LEFT(Type!$B$1,1)),),"")</f>
        <v>3. Atividade em território nacional durante o período de referência - f) Indicação das 10 jurisdições de origem das operações com destino em Portugal que apresentam o montante agregado mais elevado de operações; - 3.  ISO2</v>
      </c>
      <c r="F354" s="42" t="str">
        <f ca="1">_xlfn.IFNA(VLOOKUP(A354,Table4[[#All],[Id_Serv]:[Dsg_EN Servico]],2+VALUE(LEFT(Type!$B$1,1)),0),"")</f>
        <v>5. Emissão de instrumentos de pagamento</v>
      </c>
      <c r="G354" s="43" t="b">
        <f t="shared" ca="1" si="33"/>
        <v>0</v>
      </c>
      <c r="H354" s="73">
        <f t="shared" si="34"/>
        <v>8</v>
      </c>
      <c r="I354" s="73">
        <v>18</v>
      </c>
      <c r="J354" s="73">
        <v>2</v>
      </c>
      <c r="K354" s="72" t="str">
        <f t="shared" si="35"/>
        <v/>
      </c>
      <c r="L354" s="38" t="str">
        <f ca="1">VLOOKUP(B354,TA_Rubric!$A$1:$G$93,4+LEFT(Type!$B$1,1),)</f>
        <v>Não</v>
      </c>
    </row>
    <row r="355" spans="1:12" ht="63.95" customHeight="1" x14ac:dyDescent="0.25">
      <c r="A355" s="39">
        <f t="shared" ca="1" si="31"/>
        <v>5</v>
      </c>
      <c r="B355" s="39">
        <f t="shared" ca="1" si="32"/>
        <v>19</v>
      </c>
      <c r="C355" s="49"/>
      <c r="D355" s="16" t="b">
        <f t="shared" ca="1" si="36"/>
        <v>0</v>
      </c>
      <c r="E355" s="42" t="str">
        <f ca="1">_xlfn.IFNA(VLOOKUP(B355,Rubric[],2+VALUE(LEFT(Type!$B$1,1)),),"")</f>
        <v>3. Atividade em território nacional durante o período de referência - f) Indicação das 10 jurisdições de origem das operações com destino em Portugal que apresentam o montante agregado mais elevado de operações; - 4.  ISO2</v>
      </c>
      <c r="F355" s="42" t="str">
        <f ca="1">_xlfn.IFNA(VLOOKUP(A355,Table4[[#All],[Id_Serv]:[Dsg_EN Servico]],2+VALUE(LEFT(Type!$B$1,1)),0),"")</f>
        <v>5. Emissão de instrumentos de pagamento</v>
      </c>
      <c r="G355" s="43" t="b">
        <f t="shared" ca="1" si="33"/>
        <v>0</v>
      </c>
      <c r="H355" s="73">
        <f t="shared" si="34"/>
        <v>8</v>
      </c>
      <c r="I355" s="73">
        <v>19</v>
      </c>
      <c r="J355" s="73">
        <v>2</v>
      </c>
      <c r="K355" s="72" t="str">
        <f t="shared" si="35"/>
        <v/>
      </c>
      <c r="L355" s="38" t="str">
        <f ca="1">VLOOKUP(B355,TA_Rubric!$A$1:$G$93,4+LEFT(Type!$B$1,1),)</f>
        <v>Não</v>
      </c>
    </row>
    <row r="356" spans="1:12" ht="63.95" customHeight="1" x14ac:dyDescent="0.25">
      <c r="A356" s="39">
        <f t="shared" ca="1" si="31"/>
        <v>5</v>
      </c>
      <c r="B356" s="39">
        <f t="shared" ca="1" si="32"/>
        <v>20</v>
      </c>
      <c r="C356" s="49"/>
      <c r="D356" s="16" t="b">
        <f t="shared" ca="1" si="36"/>
        <v>0</v>
      </c>
      <c r="E356" s="42" t="str">
        <f ca="1">_xlfn.IFNA(VLOOKUP(B356,Rubric[],2+VALUE(LEFT(Type!$B$1,1)),),"")</f>
        <v>3. Atividade em território nacional durante o período de referência - f) Indicação das 10 jurisdições de origem das operações com destino em Portugal que apresentam o montante agregado mais elevado de operações; - 5.  ISO2</v>
      </c>
      <c r="F356" s="42" t="str">
        <f ca="1">_xlfn.IFNA(VLOOKUP(A356,Table4[[#All],[Id_Serv]:[Dsg_EN Servico]],2+VALUE(LEFT(Type!$B$1,1)),0),"")</f>
        <v>5. Emissão de instrumentos de pagamento</v>
      </c>
      <c r="G356" s="43" t="b">
        <f t="shared" ca="1" si="33"/>
        <v>0</v>
      </c>
      <c r="H356" s="73">
        <f t="shared" si="34"/>
        <v>8</v>
      </c>
      <c r="I356" s="73">
        <v>20</v>
      </c>
      <c r="J356" s="73">
        <v>2</v>
      </c>
      <c r="K356" s="72" t="str">
        <f t="shared" si="35"/>
        <v/>
      </c>
      <c r="L356" s="38" t="str">
        <f ca="1">VLOOKUP(B356,TA_Rubric!$A$1:$G$93,4+LEFT(Type!$B$1,1),)</f>
        <v>Não</v>
      </c>
    </row>
    <row r="357" spans="1:12" ht="63.95" customHeight="1" x14ac:dyDescent="0.25">
      <c r="A357" s="39">
        <f t="shared" ca="1" si="31"/>
        <v>5</v>
      </c>
      <c r="B357" s="39">
        <f t="shared" ca="1" si="32"/>
        <v>21</v>
      </c>
      <c r="C357" s="49"/>
      <c r="D357" s="16" t="b">
        <f t="shared" ca="1" si="36"/>
        <v>0</v>
      </c>
      <c r="E357" s="42" t="str">
        <f ca="1">_xlfn.IFNA(VLOOKUP(B357,Rubric[],2+VALUE(LEFT(Type!$B$1,1)),),"")</f>
        <v>3. Atividade em território nacional durante o período de referência - f) Indicação das 10 jurisdições de origem das operações com destino em Portugal que apresentam o montante agregado mais elevado de operações; - 6.  ISO2</v>
      </c>
      <c r="F357" s="42" t="str">
        <f ca="1">_xlfn.IFNA(VLOOKUP(A357,Table4[[#All],[Id_Serv]:[Dsg_EN Servico]],2+VALUE(LEFT(Type!$B$1,1)),0),"")</f>
        <v>5. Emissão de instrumentos de pagamento</v>
      </c>
      <c r="G357" s="43" t="b">
        <f t="shared" ca="1" si="33"/>
        <v>0</v>
      </c>
      <c r="H357" s="73">
        <f t="shared" si="34"/>
        <v>8</v>
      </c>
      <c r="I357" s="73">
        <v>21</v>
      </c>
      <c r="J357" s="73">
        <v>2</v>
      </c>
      <c r="K357" s="72" t="str">
        <f t="shared" si="35"/>
        <v/>
      </c>
      <c r="L357" s="38" t="str">
        <f ca="1">VLOOKUP(B357,TA_Rubric!$A$1:$G$93,4+LEFT(Type!$B$1,1),)</f>
        <v>Não</v>
      </c>
    </row>
    <row r="358" spans="1:12" ht="63.95" customHeight="1" x14ac:dyDescent="0.25">
      <c r="A358" s="39">
        <f t="shared" ca="1" si="31"/>
        <v>5</v>
      </c>
      <c r="B358" s="39">
        <f t="shared" ca="1" si="32"/>
        <v>22</v>
      </c>
      <c r="C358" s="49"/>
      <c r="D358" s="16" t="b">
        <f t="shared" ca="1" si="36"/>
        <v>0</v>
      </c>
      <c r="E358" s="42" t="str">
        <f ca="1">_xlfn.IFNA(VLOOKUP(B358,Rubric[],2+VALUE(LEFT(Type!$B$1,1)),),"")</f>
        <v>3. Atividade em território nacional durante o período de referência - f) Indicação das 10 jurisdições de origem das operações com destino em Portugal que apresentam o montante agregado mais elevado de operações; - 7.  ISO2</v>
      </c>
      <c r="F358" s="42" t="str">
        <f ca="1">_xlfn.IFNA(VLOOKUP(A358,Table4[[#All],[Id_Serv]:[Dsg_EN Servico]],2+VALUE(LEFT(Type!$B$1,1)),0),"")</f>
        <v>5. Emissão de instrumentos de pagamento</v>
      </c>
      <c r="G358" s="43" t="b">
        <f t="shared" ca="1" si="33"/>
        <v>0</v>
      </c>
      <c r="H358" s="73">
        <f t="shared" si="34"/>
        <v>8</v>
      </c>
      <c r="I358" s="73">
        <v>22</v>
      </c>
      <c r="J358" s="73">
        <v>2</v>
      </c>
      <c r="K358" s="72" t="str">
        <f t="shared" si="35"/>
        <v/>
      </c>
      <c r="L358" s="38" t="str">
        <f ca="1">VLOOKUP(B358,TA_Rubric!$A$1:$G$93,4+LEFT(Type!$B$1,1),)</f>
        <v>Não</v>
      </c>
    </row>
    <row r="359" spans="1:12" ht="63.95" customHeight="1" x14ac:dyDescent="0.25">
      <c r="A359" s="39">
        <f t="shared" ca="1" si="31"/>
        <v>5</v>
      </c>
      <c r="B359" s="39">
        <f t="shared" ca="1" si="32"/>
        <v>23</v>
      </c>
      <c r="C359" s="49"/>
      <c r="D359" s="16" t="b">
        <f t="shared" ca="1" si="36"/>
        <v>0</v>
      </c>
      <c r="E359" s="42" t="str">
        <f ca="1">_xlfn.IFNA(VLOOKUP(B359,Rubric[],2+VALUE(LEFT(Type!$B$1,1)),),"")</f>
        <v>3. Atividade em território nacional durante o período de referência - f) Indicação das 10 jurisdições de origem das operações com destino em Portugal que apresentam o montante agregado mais elevado de operações; - 8.  ISO2</v>
      </c>
      <c r="F359" s="42" t="str">
        <f ca="1">_xlfn.IFNA(VLOOKUP(A359,Table4[[#All],[Id_Serv]:[Dsg_EN Servico]],2+VALUE(LEFT(Type!$B$1,1)),0),"")</f>
        <v>5. Emissão de instrumentos de pagamento</v>
      </c>
      <c r="G359" s="43" t="b">
        <f t="shared" ca="1" si="33"/>
        <v>0</v>
      </c>
      <c r="H359" s="73">
        <f t="shared" si="34"/>
        <v>8</v>
      </c>
      <c r="I359" s="73">
        <v>23</v>
      </c>
      <c r="J359" s="73">
        <v>2</v>
      </c>
      <c r="K359" s="72" t="str">
        <f t="shared" si="35"/>
        <v/>
      </c>
      <c r="L359" s="38" t="str">
        <f ca="1">VLOOKUP(B359,TA_Rubric!$A$1:$G$93,4+LEFT(Type!$B$1,1),)</f>
        <v>Não</v>
      </c>
    </row>
    <row r="360" spans="1:12" ht="63.95" customHeight="1" x14ac:dyDescent="0.25">
      <c r="A360" s="39">
        <f t="shared" ca="1" si="31"/>
        <v>5</v>
      </c>
      <c r="B360" s="39">
        <f t="shared" ca="1" si="32"/>
        <v>24</v>
      </c>
      <c r="C360" s="49"/>
      <c r="D360" s="16" t="b">
        <f t="shared" ca="1" si="36"/>
        <v>0</v>
      </c>
      <c r="E360" s="42" t="str">
        <f ca="1">_xlfn.IFNA(VLOOKUP(B360,Rubric[],2+VALUE(LEFT(Type!$B$1,1)),),"")</f>
        <v>3. Atividade em território nacional durante o período de referência - f) Indicação das 10 jurisdições de origem das operações com destino em Portugal que apresentam o montante agregado mais elevado de operações; - 9.  ISO2</v>
      </c>
      <c r="F360" s="42" t="str">
        <f ca="1">_xlfn.IFNA(VLOOKUP(A360,Table4[[#All],[Id_Serv]:[Dsg_EN Servico]],2+VALUE(LEFT(Type!$B$1,1)),0),"")</f>
        <v>5. Emissão de instrumentos de pagamento</v>
      </c>
      <c r="G360" s="43" t="b">
        <f t="shared" ca="1" si="33"/>
        <v>0</v>
      </c>
      <c r="H360" s="73">
        <f t="shared" si="34"/>
        <v>8</v>
      </c>
      <c r="I360" s="73">
        <v>24</v>
      </c>
      <c r="J360" s="73">
        <v>2</v>
      </c>
      <c r="K360" s="72" t="str">
        <f t="shared" si="35"/>
        <v/>
      </c>
      <c r="L360" s="38" t="str">
        <f ca="1">VLOOKUP(B360,TA_Rubric!$A$1:$G$93,4+LEFT(Type!$B$1,1),)</f>
        <v>Não</v>
      </c>
    </row>
    <row r="361" spans="1:12" ht="63.95" customHeight="1" x14ac:dyDescent="0.25">
      <c r="A361" s="39">
        <f t="shared" ca="1" si="31"/>
        <v>5</v>
      </c>
      <c r="B361" s="39">
        <f t="shared" ca="1" si="32"/>
        <v>25</v>
      </c>
      <c r="C361" s="49"/>
      <c r="D361" s="16" t="b">
        <f t="shared" ca="1" si="36"/>
        <v>0</v>
      </c>
      <c r="E361" s="42" t="str">
        <f ca="1">_xlfn.IFNA(VLOOKUP(B361,Rubric[],2+VALUE(LEFT(Type!$B$1,1)),),"")</f>
        <v>3. Atividade em território nacional durante o período de referência - f) Indicação das 10 jurisdições de origem das operações com destino em Portugal que apresentam o montante agregado mais elevado de operações; - 10. ISO2</v>
      </c>
      <c r="F361" s="42" t="str">
        <f ca="1">_xlfn.IFNA(VLOOKUP(A361,Table4[[#All],[Id_Serv]:[Dsg_EN Servico]],2+VALUE(LEFT(Type!$B$1,1)),0),"")</f>
        <v>5. Emissão de instrumentos de pagamento</v>
      </c>
      <c r="G361" s="43" t="b">
        <f t="shared" ca="1" si="33"/>
        <v>0</v>
      </c>
      <c r="H361" s="73">
        <f t="shared" si="34"/>
        <v>8</v>
      </c>
      <c r="I361" s="73">
        <v>25</v>
      </c>
      <c r="J361" s="73">
        <v>2</v>
      </c>
      <c r="K361" s="72" t="str">
        <f t="shared" si="35"/>
        <v/>
      </c>
      <c r="L361" s="38" t="str">
        <f ca="1">VLOOKUP(B361,TA_Rubric!$A$1:$G$93,4+LEFT(Type!$B$1,1),)</f>
        <v>Não</v>
      </c>
    </row>
    <row r="362" spans="1:12" ht="63.95" customHeight="1" x14ac:dyDescent="0.25">
      <c r="A362" s="39">
        <f t="shared" ca="1" si="31"/>
        <v>5</v>
      </c>
      <c r="B362" s="39">
        <f t="shared" ca="1" si="32"/>
        <v>26</v>
      </c>
      <c r="C362" s="54"/>
      <c r="D362" s="16" t="b">
        <f t="shared" ca="1" si="36"/>
        <v>0</v>
      </c>
      <c r="E362" s="42" t="str">
        <f ca="1">_xlfn.IFNA(VLOOKUP(B362,Rubric[],2+VALUE(LEFT(Type!$B$1,1)),),"")</f>
        <v>3. Atividade em território nacional durante o período de referência - g) Canais de distribuição disponibilizados; - Aplicação Móvel [1-Sim, 0-Não]</v>
      </c>
      <c r="F362" s="42" t="str">
        <f ca="1">_xlfn.IFNA(VLOOKUP(A362,Table4[[#All],[Id_Serv]:[Dsg_EN Servico]],2+VALUE(LEFT(Type!$B$1,1)),0),"")</f>
        <v>5. Emissão de instrumentos de pagamento</v>
      </c>
      <c r="G362" s="43" t="b">
        <f t="shared" ca="1" si="33"/>
        <v>0</v>
      </c>
      <c r="H362" s="73">
        <f t="shared" si="34"/>
        <v>8</v>
      </c>
      <c r="I362" s="73">
        <v>26</v>
      </c>
      <c r="J362" s="73">
        <v>2</v>
      </c>
      <c r="K362" s="72" t="str">
        <f t="shared" si="35"/>
        <v/>
      </c>
      <c r="L362" s="38" t="str">
        <f ca="1">VLOOKUP(B362,TA_Rubric!$A$1:$G$93,4+LEFT(Type!$B$1,1),)</f>
        <v>Sim</v>
      </c>
    </row>
    <row r="363" spans="1:12" ht="63.95" customHeight="1" x14ac:dyDescent="0.25">
      <c r="A363" s="39">
        <f t="shared" ca="1" si="31"/>
        <v>5</v>
      </c>
      <c r="B363" s="39">
        <f t="shared" ca="1" si="32"/>
        <v>27</v>
      </c>
      <c r="C363" s="54"/>
      <c r="D363" s="16" t="b">
        <f t="shared" ca="1" si="36"/>
        <v>0</v>
      </c>
      <c r="E363" s="42" t="str">
        <f ca="1">_xlfn.IFNA(VLOOKUP(B363,Rubric[],2+VALUE(LEFT(Type!$B$1,1)),),"")</f>
        <v>3. Atividade em território nacional durante o período de referência - g) Canais de distribuição disponibilizados; - Homebanking [1-Sim, 0-Não]</v>
      </c>
      <c r="F363" s="42" t="str">
        <f ca="1">_xlfn.IFNA(VLOOKUP(A363,Table4[[#All],[Id_Serv]:[Dsg_EN Servico]],2+VALUE(LEFT(Type!$B$1,1)),0),"")</f>
        <v>5. Emissão de instrumentos de pagamento</v>
      </c>
      <c r="G363" s="43" t="b">
        <f t="shared" ca="1" si="33"/>
        <v>0</v>
      </c>
      <c r="H363" s="73">
        <f t="shared" si="34"/>
        <v>8</v>
      </c>
      <c r="I363" s="73">
        <v>27</v>
      </c>
      <c r="J363" s="73">
        <v>2</v>
      </c>
      <c r="K363" s="72" t="str">
        <f t="shared" si="35"/>
        <v/>
      </c>
      <c r="L363" s="38" t="str">
        <f ca="1">VLOOKUP(B363,TA_Rubric!$A$1:$G$93,4+LEFT(Type!$B$1,1),)</f>
        <v>Sim</v>
      </c>
    </row>
    <row r="364" spans="1:12" ht="63.95" customHeight="1" x14ac:dyDescent="0.25">
      <c r="A364" s="39">
        <f t="shared" ca="1" si="31"/>
        <v>5</v>
      </c>
      <c r="B364" s="39">
        <f t="shared" ca="1" si="32"/>
        <v>28</v>
      </c>
      <c r="C364" s="54"/>
      <c r="D364" s="16" t="b">
        <f t="shared" ca="1" si="36"/>
        <v>0</v>
      </c>
      <c r="E364" s="42" t="str">
        <f ca="1">_xlfn.IFNA(VLOOKUP(B364,Rubric[],2+VALUE(LEFT(Type!$B$1,1)),),"")</f>
        <v>3. Atividade em território nacional durante o período de referência - g) Canais de distribuição disponibilizados; - Website [1-Sim, 0-Não]</v>
      </c>
      <c r="F364" s="42" t="str">
        <f ca="1">_xlfn.IFNA(VLOOKUP(A364,Table4[[#All],[Id_Serv]:[Dsg_EN Servico]],2+VALUE(LEFT(Type!$B$1,1)),0),"")</f>
        <v>5. Emissão de instrumentos de pagamento</v>
      </c>
      <c r="G364" s="43" t="b">
        <f t="shared" ca="1" si="33"/>
        <v>0</v>
      </c>
      <c r="H364" s="73">
        <f t="shared" si="34"/>
        <v>8</v>
      </c>
      <c r="I364" s="73">
        <v>28</v>
      </c>
      <c r="J364" s="73">
        <v>2</v>
      </c>
      <c r="K364" s="72" t="str">
        <f t="shared" si="35"/>
        <v/>
      </c>
      <c r="L364" s="38" t="str">
        <f ca="1">VLOOKUP(B364,TA_Rubric!$A$1:$G$93,4+LEFT(Type!$B$1,1),)</f>
        <v>Sim</v>
      </c>
    </row>
    <row r="365" spans="1:12" ht="63.95" customHeight="1" x14ac:dyDescent="0.25">
      <c r="A365" s="39">
        <f t="shared" ca="1" si="31"/>
        <v>5</v>
      </c>
      <c r="B365" s="39">
        <f t="shared" ca="1" si="32"/>
        <v>29</v>
      </c>
      <c r="C365" s="54"/>
      <c r="D365" s="16" t="b">
        <f t="shared" ca="1" si="36"/>
        <v>0</v>
      </c>
      <c r="E365" s="42" t="str">
        <f ca="1">_xlfn.IFNA(VLOOKUP(B365,Rubric[],2+VALUE(LEFT(Type!$B$1,1)),),"")</f>
        <v>3. Atividade em território nacional durante o período de referência - g) Canais de distribuição disponibilizados; - Call center [1-Sim, 0-Não]</v>
      </c>
      <c r="F365" s="42" t="str">
        <f ca="1">_xlfn.IFNA(VLOOKUP(A365,Table4[[#All],[Id_Serv]:[Dsg_EN Servico]],2+VALUE(LEFT(Type!$B$1,1)),0),"")</f>
        <v>5. Emissão de instrumentos de pagamento</v>
      </c>
      <c r="G365" s="43" t="b">
        <f t="shared" ca="1" si="33"/>
        <v>0</v>
      </c>
      <c r="H365" s="73">
        <f t="shared" si="34"/>
        <v>8</v>
      </c>
      <c r="I365" s="73">
        <v>29</v>
      </c>
      <c r="J365" s="73">
        <v>2</v>
      </c>
      <c r="K365" s="72" t="str">
        <f t="shared" si="35"/>
        <v/>
      </c>
      <c r="L365" s="38" t="str">
        <f ca="1">VLOOKUP(B365,TA_Rubric!$A$1:$G$93,4+LEFT(Type!$B$1,1),)</f>
        <v>Sim</v>
      </c>
    </row>
    <row r="366" spans="1:12" ht="63.95" customHeight="1" x14ac:dyDescent="0.25">
      <c r="A366" s="39">
        <f t="shared" ca="1" si="31"/>
        <v>5</v>
      </c>
      <c r="B366" s="39">
        <f t="shared" ca="1" si="32"/>
        <v>30</v>
      </c>
      <c r="C366" s="54"/>
      <c r="D366" s="16" t="b">
        <f t="shared" ca="1" si="36"/>
        <v>0</v>
      </c>
      <c r="E366" s="42" t="str">
        <f ca="1">_xlfn.IFNA(VLOOKUP(B366,Rubric[],2+VALUE(LEFT(Type!$B$1,1)),),"")</f>
        <v>3. Atividade em território nacional durante o período de referência - g) Canais de distribuição disponibilizados; - Serviços Postais [1-Sim, 0-Não]</v>
      </c>
      <c r="F366" s="42" t="str">
        <f ca="1">_xlfn.IFNA(VLOOKUP(A366,Table4[[#All],[Id_Serv]:[Dsg_EN Servico]],2+VALUE(LEFT(Type!$B$1,1)),0),"")</f>
        <v>5. Emissão de instrumentos de pagamento</v>
      </c>
      <c r="G366" s="43" t="b">
        <f t="shared" ca="1" si="33"/>
        <v>0</v>
      </c>
      <c r="H366" s="73">
        <f t="shared" si="34"/>
        <v>8</v>
      </c>
      <c r="I366" s="73">
        <v>30</v>
      </c>
      <c r="J366" s="73">
        <v>2</v>
      </c>
      <c r="K366" s="72" t="str">
        <f t="shared" si="35"/>
        <v/>
      </c>
      <c r="L366" s="38" t="str">
        <f ca="1">VLOOKUP(B366,TA_Rubric!$A$1:$G$93,4+LEFT(Type!$B$1,1),)</f>
        <v>Sim</v>
      </c>
    </row>
    <row r="367" spans="1:12" ht="63.95" customHeight="1" x14ac:dyDescent="0.25">
      <c r="A367" s="39">
        <f t="shared" ca="1" si="31"/>
        <v>5</v>
      </c>
      <c r="B367" s="39">
        <f t="shared" ca="1" si="32"/>
        <v>31</v>
      </c>
      <c r="C367" s="49"/>
      <c r="D367" s="16" t="b">
        <f t="shared" ca="1" si="36"/>
        <v>0</v>
      </c>
      <c r="E367" s="42" t="str">
        <f ca="1">_xlfn.IFNA(VLOOKUP(B367,Rubric[],2+VALUE(LEFT(Type!$B$1,1)),),"")</f>
        <v>3. Atividade em território nacional durante o período de referência - g) Canais de distribuição disponibilizados; - Outros</v>
      </c>
      <c r="F367" s="42" t="str">
        <f ca="1">_xlfn.IFNA(VLOOKUP(A367,Table4[[#All],[Id_Serv]:[Dsg_EN Servico]],2+VALUE(LEFT(Type!$B$1,1)),0),"")</f>
        <v>5. Emissão de instrumentos de pagamento</v>
      </c>
      <c r="G367" s="43" t="b">
        <f t="shared" ca="1" si="33"/>
        <v>0</v>
      </c>
      <c r="H367" s="73">
        <f t="shared" si="34"/>
        <v>8</v>
      </c>
      <c r="I367" s="73">
        <v>31</v>
      </c>
      <c r="J367" s="73">
        <v>2</v>
      </c>
      <c r="K367" s="72" t="str">
        <f t="shared" si="35"/>
        <v/>
      </c>
      <c r="L367" s="38" t="str">
        <f ca="1">VLOOKUP(B367,TA_Rubric!$A$1:$G$93,4+LEFT(Type!$B$1,1),)</f>
        <v>Não</v>
      </c>
    </row>
    <row r="368" spans="1:12" ht="63.95" customHeight="1" x14ac:dyDescent="0.25">
      <c r="A368" s="39">
        <f t="shared" ca="1" si="31"/>
        <v>5</v>
      </c>
      <c r="B368" s="39">
        <f t="shared" ca="1" si="32"/>
        <v>32</v>
      </c>
      <c r="C368" s="49"/>
      <c r="D368" s="16" t="b">
        <f t="shared" ca="1" si="36"/>
        <v>0</v>
      </c>
      <c r="E368" s="42" t="str">
        <f ca="1">_xlfn.IFNA(VLOOKUP(B368,Rubric[],2+VALUE(LEFT(Type!$B$1,1)),),"")</f>
        <v>3. Atividade em território nacional durante o período de referência - h) Número total de comunicações de operações suspeitas efetuadas, em Portugal ou no exterior, relativamente a operações realizadas com origem em Portugal;</v>
      </c>
      <c r="F368" s="42" t="str">
        <f ca="1">_xlfn.IFNA(VLOOKUP(A368,Table4[[#All],[Id_Serv]:[Dsg_EN Servico]],2+VALUE(LEFT(Type!$B$1,1)),0),"")</f>
        <v>5. Emissão de instrumentos de pagamento</v>
      </c>
      <c r="G368" s="43" t="b">
        <f t="shared" ca="1" si="33"/>
        <v>0</v>
      </c>
      <c r="H368" s="73">
        <f t="shared" si="34"/>
        <v>8</v>
      </c>
      <c r="I368" s="73">
        <v>32</v>
      </c>
      <c r="J368" s="73">
        <v>2</v>
      </c>
      <c r="K368" s="72" t="str">
        <f t="shared" si="35"/>
        <v/>
      </c>
      <c r="L368" s="38" t="str">
        <f ca="1">VLOOKUP(B368,TA_Rubric!$A$1:$G$93,4+LEFT(Type!$B$1,1),)</f>
        <v>Sim</v>
      </c>
    </row>
    <row r="369" spans="1:12" ht="63.95" customHeight="1" x14ac:dyDescent="0.25">
      <c r="A369" s="39">
        <f t="shared" ca="1" si="31"/>
        <v>5</v>
      </c>
      <c r="B369" s="39">
        <f t="shared" ca="1" si="32"/>
        <v>33</v>
      </c>
      <c r="C369" s="49"/>
      <c r="D369" s="16" t="b">
        <f t="shared" ca="1" si="36"/>
        <v>0</v>
      </c>
      <c r="E369" s="42" t="str">
        <f ca="1">_xlfn.IFNA(VLOOKUP(B369,Rubric[],2+VALUE(LEFT(Type!$B$1,1)),),"")</f>
        <v>3. Atividade em território nacional durante o período de referência - i) Montante agregado, em euros, das operações comunicadas a que se refere a alínea h);</v>
      </c>
      <c r="F369" s="42" t="str">
        <f ca="1">_xlfn.IFNA(VLOOKUP(A369,Table4[[#All],[Id_Serv]:[Dsg_EN Servico]],2+VALUE(LEFT(Type!$B$1,1)),0),"")</f>
        <v>5. Emissão de instrumentos de pagamento</v>
      </c>
      <c r="G369" s="43" t="b">
        <f t="shared" ca="1" si="33"/>
        <v>0</v>
      </c>
      <c r="H369" s="73">
        <f t="shared" si="34"/>
        <v>8</v>
      </c>
      <c r="I369" s="73">
        <v>33</v>
      </c>
      <c r="J369" s="73">
        <v>2</v>
      </c>
      <c r="K369" s="72" t="str">
        <f t="shared" si="35"/>
        <v/>
      </c>
      <c r="L369" s="38" t="str">
        <f ca="1">VLOOKUP(B369,TA_Rubric!$A$1:$G$93,4+LEFT(Type!$B$1,1),)</f>
        <v>Sim</v>
      </c>
    </row>
    <row r="370" spans="1:12" ht="63.95" customHeight="1" x14ac:dyDescent="0.25">
      <c r="A370" s="39">
        <f t="shared" ca="1" si="31"/>
        <v>5</v>
      </c>
      <c r="B370" s="39">
        <f t="shared" ca="1" si="32"/>
        <v>34</v>
      </c>
      <c r="C370" s="49"/>
      <c r="D370" s="16" t="b">
        <f t="shared" ca="1" si="36"/>
        <v>0</v>
      </c>
      <c r="E370" s="42" t="str">
        <f ca="1">_xlfn.IFNA(VLOOKUP(B370,Rubric[],2+VALUE(LEFT(Type!$B$1,1)),),"")</f>
        <v>3. Atividade em território nacional durante o período de referência - j) Número total de comunicações de operações suspeitas efetuadas, em Portugal ou no exterior, relativamente a operações realizadas com destino para Portugal;</v>
      </c>
      <c r="F370" s="42" t="str">
        <f ca="1">_xlfn.IFNA(VLOOKUP(A370,Table4[[#All],[Id_Serv]:[Dsg_EN Servico]],2+VALUE(LEFT(Type!$B$1,1)),0),"")</f>
        <v>5. Emissão de instrumentos de pagamento</v>
      </c>
      <c r="G370" s="43" t="b">
        <f t="shared" ca="1" si="33"/>
        <v>0</v>
      </c>
      <c r="H370" s="73">
        <f t="shared" si="34"/>
        <v>8</v>
      </c>
      <c r="I370" s="73">
        <v>34</v>
      </c>
      <c r="J370" s="73">
        <v>2</v>
      </c>
      <c r="K370" s="72" t="str">
        <f t="shared" si="35"/>
        <v/>
      </c>
      <c r="L370" s="38" t="str">
        <f ca="1">VLOOKUP(B370,TA_Rubric!$A$1:$G$93,4+LEFT(Type!$B$1,1),)</f>
        <v>Sim</v>
      </c>
    </row>
    <row r="371" spans="1:12" ht="63.95" customHeight="1" x14ac:dyDescent="0.25">
      <c r="A371" s="39">
        <f t="shared" ca="1" si="31"/>
        <v>5</v>
      </c>
      <c r="B371" s="39">
        <f t="shared" ca="1" si="32"/>
        <v>35</v>
      </c>
      <c r="C371" s="49"/>
      <c r="D371" s="16" t="b">
        <f t="shared" ca="1" si="36"/>
        <v>0</v>
      </c>
      <c r="E371" s="42" t="str">
        <f ca="1">_xlfn.IFNA(VLOOKUP(B371,Rubric[],2+VALUE(LEFT(Type!$B$1,1)),),"")</f>
        <v>3. Atividade em território nacional durante o período de referência - k) Montante agregado, em euros, das operações comunicadas a que se refere a alínea j);</v>
      </c>
      <c r="F371" s="42" t="str">
        <f ca="1">_xlfn.IFNA(VLOOKUP(A371,Table4[[#All],[Id_Serv]:[Dsg_EN Servico]],2+VALUE(LEFT(Type!$B$1,1)),0),"")</f>
        <v>5. Emissão de instrumentos de pagamento</v>
      </c>
      <c r="G371" s="43" t="b">
        <f t="shared" ca="1" si="33"/>
        <v>0</v>
      </c>
      <c r="H371" s="73">
        <f t="shared" si="34"/>
        <v>8</v>
      </c>
      <c r="I371" s="73">
        <v>35</v>
      </c>
      <c r="J371" s="73">
        <v>2</v>
      </c>
      <c r="K371" s="72" t="str">
        <f t="shared" si="35"/>
        <v/>
      </c>
      <c r="L371" s="38" t="str">
        <f ca="1">VLOOKUP(B371,TA_Rubric!$A$1:$G$93,4+LEFT(Type!$B$1,1),)</f>
        <v>Sim</v>
      </c>
    </row>
    <row r="372" spans="1:12" ht="63.95" customHeight="1" x14ac:dyDescent="0.25">
      <c r="A372" s="39">
        <f t="shared" ca="1" si="31"/>
        <v>5</v>
      </c>
      <c r="B372" s="39">
        <f t="shared" ca="1" si="32"/>
        <v>36</v>
      </c>
      <c r="C372" s="49"/>
      <c r="D372" s="16" t="b">
        <f t="shared" ca="1" si="36"/>
        <v>0</v>
      </c>
      <c r="E372" s="42" t="str">
        <f ca="1">_xlfn.IFNA(VLOOKUP(B372,Rubric[],2+VALUE(LEFT(Type!$B$1,1)),),"")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  ISO2</v>
      </c>
      <c r="F372" s="42" t="str">
        <f ca="1">_xlfn.IFNA(VLOOKUP(A372,Table4[[#All],[Id_Serv]:[Dsg_EN Servico]],2+VALUE(LEFT(Type!$B$1,1)),0),"")</f>
        <v>5. Emissão de instrumentos de pagamento</v>
      </c>
      <c r="G372" s="43" t="b">
        <f t="shared" ca="1" si="33"/>
        <v>0</v>
      </c>
      <c r="H372" s="73">
        <f t="shared" si="34"/>
        <v>8</v>
      </c>
      <c r="I372" s="73">
        <v>36</v>
      </c>
      <c r="J372" s="73">
        <v>2</v>
      </c>
      <c r="K372" s="72" t="str">
        <f t="shared" si="35"/>
        <v/>
      </c>
      <c r="L372" s="38" t="str">
        <f ca="1">VLOOKUP(B372,TA_Rubric!$A$1:$G$93,4+LEFT(Type!$B$1,1),)</f>
        <v>Não</v>
      </c>
    </row>
    <row r="373" spans="1:12" ht="63.95" customHeight="1" x14ac:dyDescent="0.25">
      <c r="A373" s="39">
        <f t="shared" ca="1" si="31"/>
        <v>5</v>
      </c>
      <c r="B373" s="39">
        <f t="shared" ca="1" si="32"/>
        <v>37</v>
      </c>
      <c r="C373" s="49"/>
      <c r="D373" s="16" t="b">
        <f t="shared" ca="1" si="36"/>
        <v>0</v>
      </c>
      <c r="E373" s="42" t="str">
        <f ca="1">_xlfn.IFNA(VLOOKUP(B373,Rubric[],2+VALUE(LEFT(Type!$B$1,1)),),"")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  ISO2</v>
      </c>
      <c r="F373" s="42" t="str">
        <f ca="1">_xlfn.IFNA(VLOOKUP(A373,Table4[[#All],[Id_Serv]:[Dsg_EN Servico]],2+VALUE(LEFT(Type!$B$1,1)),0),"")</f>
        <v>5. Emissão de instrumentos de pagamento</v>
      </c>
      <c r="G373" s="43" t="b">
        <f t="shared" ca="1" si="33"/>
        <v>0</v>
      </c>
      <c r="H373" s="73">
        <f t="shared" si="34"/>
        <v>8</v>
      </c>
      <c r="I373" s="73">
        <v>37</v>
      </c>
      <c r="J373" s="73">
        <v>2</v>
      </c>
      <c r="K373" s="72" t="str">
        <f t="shared" si="35"/>
        <v/>
      </c>
      <c r="L373" s="38" t="str">
        <f ca="1">VLOOKUP(B373,TA_Rubric!$A$1:$G$93,4+LEFT(Type!$B$1,1),)</f>
        <v>Não</v>
      </c>
    </row>
    <row r="374" spans="1:12" ht="63.95" customHeight="1" x14ac:dyDescent="0.25">
      <c r="A374" s="39">
        <f t="shared" ca="1" si="31"/>
        <v>5</v>
      </c>
      <c r="B374" s="39">
        <f t="shared" ca="1" si="32"/>
        <v>38</v>
      </c>
      <c r="C374" s="49"/>
      <c r="D374" s="16" t="b">
        <f t="shared" ca="1" si="36"/>
        <v>0</v>
      </c>
      <c r="E374" s="42" t="str">
        <f ca="1">_xlfn.IFNA(VLOOKUP(B374,Rubric[],2+VALUE(LEFT(Type!$B$1,1)),),"")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  ISO2</v>
      </c>
      <c r="F374" s="42" t="str">
        <f ca="1">_xlfn.IFNA(VLOOKUP(A374,Table4[[#All],[Id_Serv]:[Dsg_EN Servico]],2+VALUE(LEFT(Type!$B$1,1)),0),"")</f>
        <v>5. Emissão de instrumentos de pagamento</v>
      </c>
      <c r="G374" s="43" t="b">
        <f t="shared" ca="1" si="33"/>
        <v>0</v>
      </c>
      <c r="H374" s="73">
        <f t="shared" si="34"/>
        <v>8</v>
      </c>
      <c r="I374" s="73">
        <v>38</v>
      </c>
      <c r="J374" s="73">
        <v>2</v>
      </c>
      <c r="K374" s="72" t="str">
        <f t="shared" si="35"/>
        <v/>
      </c>
      <c r="L374" s="38" t="str">
        <f ca="1">VLOOKUP(B374,TA_Rubric!$A$1:$G$93,4+LEFT(Type!$B$1,1),)</f>
        <v>Não</v>
      </c>
    </row>
    <row r="375" spans="1:12" ht="63.95" customHeight="1" x14ac:dyDescent="0.25">
      <c r="A375" s="39">
        <f t="shared" ca="1" si="31"/>
        <v>5</v>
      </c>
      <c r="B375" s="39">
        <f t="shared" ca="1" si="32"/>
        <v>39</v>
      </c>
      <c r="C375" s="49"/>
      <c r="D375" s="16" t="b">
        <f t="shared" ca="1" si="36"/>
        <v>0</v>
      </c>
      <c r="E375" s="42" t="str">
        <f ca="1">_xlfn.IFNA(VLOOKUP(B375,Rubric[],2+VALUE(LEFT(Type!$B$1,1)),),"")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  ISO2</v>
      </c>
      <c r="F375" s="42" t="str">
        <f ca="1">_xlfn.IFNA(VLOOKUP(A375,Table4[[#All],[Id_Serv]:[Dsg_EN Servico]],2+VALUE(LEFT(Type!$B$1,1)),0),"")</f>
        <v>5. Emissão de instrumentos de pagamento</v>
      </c>
      <c r="G375" s="43" t="b">
        <f t="shared" ca="1" si="33"/>
        <v>0</v>
      </c>
      <c r="H375" s="73">
        <f t="shared" si="34"/>
        <v>8</v>
      </c>
      <c r="I375" s="73">
        <v>39</v>
      </c>
      <c r="J375" s="73">
        <v>2</v>
      </c>
      <c r="K375" s="72" t="str">
        <f t="shared" si="35"/>
        <v/>
      </c>
      <c r="L375" s="38" t="str">
        <f ca="1">VLOOKUP(B375,TA_Rubric!$A$1:$G$93,4+LEFT(Type!$B$1,1),)</f>
        <v>Não</v>
      </c>
    </row>
    <row r="376" spans="1:12" ht="63.95" customHeight="1" x14ac:dyDescent="0.25">
      <c r="A376" s="39">
        <f t="shared" ca="1" si="31"/>
        <v>5</v>
      </c>
      <c r="B376" s="39">
        <f t="shared" ca="1" si="32"/>
        <v>40</v>
      </c>
      <c r="C376" s="49"/>
      <c r="D376" s="16" t="b">
        <f t="shared" ca="1" si="36"/>
        <v>0</v>
      </c>
      <c r="E376" s="42" t="str">
        <f ca="1">_xlfn.IFNA(VLOOKUP(B376,Rubric[],2+VALUE(LEFT(Type!$B$1,1)),),"")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  ISO2</v>
      </c>
      <c r="F376" s="42" t="str">
        <f ca="1">_xlfn.IFNA(VLOOKUP(A376,Table4[[#All],[Id_Serv]:[Dsg_EN Servico]],2+VALUE(LEFT(Type!$B$1,1)),0),"")</f>
        <v>5. Emissão de instrumentos de pagamento</v>
      </c>
      <c r="G376" s="43" t="b">
        <f t="shared" ca="1" si="33"/>
        <v>0</v>
      </c>
      <c r="H376" s="73">
        <f t="shared" si="34"/>
        <v>8</v>
      </c>
      <c r="I376" s="73">
        <v>40</v>
      </c>
      <c r="J376" s="73">
        <v>2</v>
      </c>
      <c r="K376" s="72" t="str">
        <f t="shared" si="35"/>
        <v/>
      </c>
      <c r="L376" s="38" t="str">
        <f ca="1">VLOOKUP(B376,TA_Rubric!$A$1:$G$93,4+LEFT(Type!$B$1,1),)</f>
        <v>Não</v>
      </c>
    </row>
    <row r="377" spans="1:12" ht="63.95" customHeight="1" x14ac:dyDescent="0.25">
      <c r="A377" s="39">
        <f t="shared" ca="1" si="31"/>
        <v>5</v>
      </c>
      <c r="B377" s="39">
        <f t="shared" ca="1" si="32"/>
        <v>41</v>
      </c>
      <c r="C377" s="49"/>
      <c r="D377" s="16" t="b">
        <f t="shared" ca="1" si="36"/>
        <v>0</v>
      </c>
      <c r="E377" s="42" t="str">
        <f ca="1">_xlfn.IFNA(VLOOKUP(B377,Rubric[],2+VALUE(LEFT(Type!$B$1,1)),),"")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- 6.  ISO2</v>
      </c>
      <c r="F377" s="42" t="str">
        <f ca="1">_xlfn.IFNA(VLOOKUP(A377,Table4[[#All],[Id_Serv]:[Dsg_EN Servico]],2+VALUE(LEFT(Type!$B$1,1)),0),"")</f>
        <v>5. Emissão de instrumentos de pagamento</v>
      </c>
      <c r="G377" s="43" t="b">
        <f t="shared" ca="1" si="33"/>
        <v>0</v>
      </c>
      <c r="H377" s="73">
        <f t="shared" si="34"/>
        <v>8</v>
      </c>
      <c r="I377" s="73">
        <v>41</v>
      </c>
      <c r="J377" s="73">
        <v>2</v>
      </c>
      <c r="K377" s="72" t="str">
        <f t="shared" si="35"/>
        <v/>
      </c>
      <c r="L377" s="38" t="str">
        <f ca="1">VLOOKUP(B377,TA_Rubric!$A$1:$G$93,4+LEFT(Type!$B$1,1),)</f>
        <v>Não</v>
      </c>
    </row>
    <row r="378" spans="1:12" ht="63.95" customHeight="1" x14ac:dyDescent="0.25">
      <c r="A378" s="39">
        <f t="shared" ca="1" si="31"/>
        <v>5</v>
      </c>
      <c r="B378" s="39">
        <f t="shared" ca="1" si="32"/>
        <v>42</v>
      </c>
      <c r="C378" s="49"/>
      <c r="D378" s="16" t="b">
        <f t="shared" ca="1" si="36"/>
        <v>0</v>
      </c>
      <c r="E378" s="42" t="str">
        <f ca="1">_xlfn.IFNA(VLOOKUP(B378,Rubric[],2+VALUE(LEFT(Type!$B$1,1)),),"")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- 7.  ISO2</v>
      </c>
      <c r="F378" s="42" t="str">
        <f ca="1">_xlfn.IFNA(VLOOKUP(A378,Table4[[#All],[Id_Serv]:[Dsg_EN Servico]],2+VALUE(LEFT(Type!$B$1,1)),0),"")</f>
        <v>5. Emissão de instrumentos de pagamento</v>
      </c>
      <c r="G378" s="43" t="b">
        <f t="shared" ca="1" si="33"/>
        <v>0</v>
      </c>
      <c r="H378" s="73">
        <f t="shared" si="34"/>
        <v>8</v>
      </c>
      <c r="I378" s="73">
        <v>42</v>
      </c>
      <c r="J378" s="73">
        <v>2</v>
      </c>
      <c r="K378" s="72" t="str">
        <f t="shared" si="35"/>
        <v/>
      </c>
      <c r="L378" s="38" t="str">
        <f ca="1">VLOOKUP(B378,TA_Rubric!$A$1:$G$93,4+LEFT(Type!$B$1,1),)</f>
        <v>Não</v>
      </c>
    </row>
    <row r="379" spans="1:12" ht="63.95" customHeight="1" x14ac:dyDescent="0.25">
      <c r="A379" s="39">
        <f t="shared" ca="1" si="31"/>
        <v>5</v>
      </c>
      <c r="B379" s="39">
        <f t="shared" ca="1" si="32"/>
        <v>43</v>
      </c>
      <c r="C379" s="49"/>
      <c r="D379" s="16" t="b">
        <f t="shared" ca="1" si="36"/>
        <v>0</v>
      </c>
      <c r="E379" s="42" t="str">
        <f ca="1">_xlfn.IFNA(VLOOKUP(B379,Rubric[],2+VALUE(LEFT(Type!$B$1,1)),),"")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- 8.  ISO2</v>
      </c>
      <c r="F379" s="42" t="str">
        <f ca="1">_xlfn.IFNA(VLOOKUP(A379,Table4[[#All],[Id_Serv]:[Dsg_EN Servico]],2+VALUE(LEFT(Type!$B$1,1)),0),"")</f>
        <v>5. Emissão de instrumentos de pagamento</v>
      </c>
      <c r="G379" s="43" t="b">
        <f t="shared" ca="1" si="33"/>
        <v>0</v>
      </c>
      <c r="H379" s="73">
        <f t="shared" si="34"/>
        <v>8</v>
      </c>
      <c r="I379" s="73">
        <v>43</v>
      </c>
      <c r="J379" s="73">
        <v>2</v>
      </c>
      <c r="K379" s="72" t="str">
        <f t="shared" si="35"/>
        <v/>
      </c>
      <c r="L379" s="38" t="str">
        <f ca="1">VLOOKUP(B379,TA_Rubric!$A$1:$G$93,4+LEFT(Type!$B$1,1),)</f>
        <v>Não</v>
      </c>
    </row>
    <row r="380" spans="1:12" ht="63.95" customHeight="1" x14ac:dyDescent="0.25">
      <c r="A380" s="39">
        <f t="shared" ca="1" si="31"/>
        <v>5</v>
      </c>
      <c r="B380" s="39">
        <f t="shared" ca="1" si="32"/>
        <v>44</v>
      </c>
      <c r="C380" s="49"/>
      <c r="D380" s="16" t="b">
        <f t="shared" ca="1" si="36"/>
        <v>0</v>
      </c>
      <c r="E380" s="42" t="str">
        <f ca="1">_xlfn.IFNA(VLOOKUP(B380,Rubric[],2+VALUE(LEFT(Type!$B$1,1)),),"")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- 9.  ISO2</v>
      </c>
      <c r="F380" s="42" t="str">
        <f ca="1">_xlfn.IFNA(VLOOKUP(A380,Table4[[#All],[Id_Serv]:[Dsg_EN Servico]],2+VALUE(LEFT(Type!$B$1,1)),0),"")</f>
        <v>5. Emissão de instrumentos de pagamento</v>
      </c>
      <c r="G380" s="43" t="b">
        <f t="shared" ca="1" si="33"/>
        <v>0</v>
      </c>
      <c r="H380" s="73">
        <f t="shared" si="34"/>
        <v>8</v>
      </c>
      <c r="I380" s="73">
        <v>44</v>
      </c>
      <c r="J380" s="73">
        <v>2</v>
      </c>
      <c r="K380" s="72" t="str">
        <f t="shared" si="35"/>
        <v/>
      </c>
      <c r="L380" s="38" t="str">
        <f ca="1">VLOOKUP(B380,TA_Rubric!$A$1:$G$93,4+LEFT(Type!$B$1,1),)</f>
        <v>Não</v>
      </c>
    </row>
    <row r="381" spans="1:12" ht="63.95" customHeight="1" x14ac:dyDescent="0.25">
      <c r="A381" s="39">
        <f t="shared" ca="1" si="31"/>
        <v>5</v>
      </c>
      <c r="B381" s="39">
        <f t="shared" ca="1" si="32"/>
        <v>45</v>
      </c>
      <c r="C381" s="49"/>
      <c r="D381" s="16" t="b">
        <f t="shared" ca="1" si="36"/>
        <v>0</v>
      </c>
      <c r="E381" s="42" t="str">
        <f ca="1">_xlfn.IFNA(VLOOKUP(B381,Rubric[],2+VALUE(LEFT(Type!$B$1,1)),),"")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- 10. ISO2</v>
      </c>
      <c r="F381" s="42" t="str">
        <f ca="1">_xlfn.IFNA(VLOOKUP(A381,Table4[[#All],[Id_Serv]:[Dsg_EN Servico]],2+VALUE(LEFT(Type!$B$1,1)),0),"")</f>
        <v>5. Emissão de instrumentos de pagamento</v>
      </c>
      <c r="G381" s="43" t="b">
        <f t="shared" ca="1" si="33"/>
        <v>0</v>
      </c>
      <c r="H381" s="73">
        <f t="shared" si="34"/>
        <v>8</v>
      </c>
      <c r="I381" s="73">
        <v>45</v>
      </c>
      <c r="J381" s="73">
        <v>2</v>
      </c>
      <c r="K381" s="72" t="str">
        <f t="shared" si="35"/>
        <v/>
      </c>
      <c r="L381" s="38" t="str">
        <f ca="1">VLOOKUP(B381,TA_Rubric!$A$1:$G$93,4+LEFT(Type!$B$1,1),)</f>
        <v>Não</v>
      </c>
    </row>
    <row r="382" spans="1:12" ht="63.95" customHeight="1" x14ac:dyDescent="0.25">
      <c r="A382" s="39">
        <f t="shared" ca="1" si="31"/>
        <v>5</v>
      </c>
      <c r="B382" s="39">
        <f t="shared" ca="1" si="32"/>
        <v>46</v>
      </c>
      <c r="C382" s="49"/>
      <c r="D382" s="16" t="b">
        <f t="shared" ca="1" si="36"/>
        <v>0</v>
      </c>
      <c r="E382" s="42" t="str">
        <f ca="1">_xlfn.IFNA(VLOOKUP(B382,Rubric[],2+VALUE(LEFT(Type!$B$1,1)),),"")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- 11. ISO2</v>
      </c>
      <c r="F382" s="42" t="str">
        <f ca="1">_xlfn.IFNA(VLOOKUP(A382,Table4[[#All],[Id_Serv]:[Dsg_EN Servico]],2+VALUE(LEFT(Type!$B$1,1)),0),"")</f>
        <v>5. Emissão de instrumentos de pagamento</v>
      </c>
      <c r="G382" s="43" t="b">
        <f t="shared" ca="1" si="33"/>
        <v>0</v>
      </c>
      <c r="H382" s="73">
        <f t="shared" si="34"/>
        <v>8</v>
      </c>
      <c r="I382" s="73">
        <v>46</v>
      </c>
      <c r="J382" s="73">
        <v>2</v>
      </c>
      <c r="K382" s="72" t="str">
        <f t="shared" si="35"/>
        <v/>
      </c>
      <c r="L382" s="38" t="str">
        <f ca="1">VLOOKUP(B382,TA_Rubric!$A$1:$G$93,4+LEFT(Type!$B$1,1),)</f>
        <v>Não</v>
      </c>
    </row>
    <row r="383" spans="1:12" ht="63.95" customHeight="1" x14ac:dyDescent="0.25">
      <c r="A383" s="39">
        <f t="shared" ca="1" si="31"/>
        <v>5</v>
      </c>
      <c r="B383" s="39">
        <f t="shared" ca="1" si="32"/>
        <v>47</v>
      </c>
      <c r="C383" s="49"/>
      <c r="D383" s="16" t="b">
        <f t="shared" ca="1" si="36"/>
        <v>0</v>
      </c>
      <c r="E383" s="42" t="str">
        <f ca="1">_xlfn.IFNA(VLOOKUP(B383,Rubric[],2+VALUE(LEFT(Type!$B$1,1)),),"")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- 12. ISO2</v>
      </c>
      <c r="F383" s="42" t="str">
        <f ca="1">_xlfn.IFNA(VLOOKUP(A383,Table4[[#All],[Id_Serv]:[Dsg_EN Servico]],2+VALUE(LEFT(Type!$B$1,1)),0),"")</f>
        <v>5. Emissão de instrumentos de pagamento</v>
      </c>
      <c r="G383" s="43" t="b">
        <f t="shared" ca="1" si="33"/>
        <v>0</v>
      </c>
      <c r="H383" s="73">
        <f t="shared" si="34"/>
        <v>8</v>
      </c>
      <c r="I383" s="73">
        <v>47</v>
      </c>
      <c r="J383" s="73">
        <v>2</v>
      </c>
      <c r="K383" s="72" t="str">
        <f t="shared" si="35"/>
        <v/>
      </c>
      <c r="L383" s="38" t="str">
        <f ca="1">VLOOKUP(B383,TA_Rubric!$A$1:$G$93,4+LEFT(Type!$B$1,1),)</f>
        <v>Não</v>
      </c>
    </row>
    <row r="384" spans="1:12" ht="63.95" customHeight="1" x14ac:dyDescent="0.25">
      <c r="A384" s="39">
        <f t="shared" ca="1" si="31"/>
        <v>5</v>
      </c>
      <c r="B384" s="39">
        <f t="shared" ca="1" si="32"/>
        <v>48</v>
      </c>
      <c r="C384" s="49"/>
      <c r="D384" s="16" t="b">
        <f t="shared" ca="1" si="36"/>
        <v>0</v>
      </c>
      <c r="E384" s="42" t="str">
        <f ca="1">_xlfn.IFNA(VLOOKUP(B384,Rubric[],2+VALUE(LEFT(Type!$B$1,1)),),"")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- 13. ISO2</v>
      </c>
      <c r="F384" s="42" t="str">
        <f ca="1">_xlfn.IFNA(VLOOKUP(A384,Table4[[#All],[Id_Serv]:[Dsg_EN Servico]],2+VALUE(LEFT(Type!$B$1,1)),0),"")</f>
        <v>5. Emissão de instrumentos de pagamento</v>
      </c>
      <c r="G384" s="43" t="b">
        <f t="shared" ca="1" si="33"/>
        <v>0</v>
      </c>
      <c r="H384" s="73">
        <f t="shared" si="34"/>
        <v>8</v>
      </c>
      <c r="I384" s="73">
        <v>48</v>
      </c>
      <c r="J384" s="73">
        <v>2</v>
      </c>
      <c r="K384" s="72" t="str">
        <f t="shared" si="35"/>
        <v/>
      </c>
      <c r="L384" s="38" t="str">
        <f ca="1">VLOOKUP(B384,TA_Rubric!$A$1:$G$93,4+LEFT(Type!$B$1,1),)</f>
        <v>Não</v>
      </c>
    </row>
    <row r="385" spans="1:12" ht="63.95" customHeight="1" x14ac:dyDescent="0.25">
      <c r="A385" s="39">
        <f t="shared" ca="1" si="31"/>
        <v>5</v>
      </c>
      <c r="B385" s="39">
        <f t="shared" ca="1" si="32"/>
        <v>49</v>
      </c>
      <c r="C385" s="49"/>
      <c r="D385" s="16" t="b">
        <f t="shared" ca="1" si="36"/>
        <v>0</v>
      </c>
      <c r="E385" s="42" t="str">
        <f ca="1">_xlfn.IFNA(VLOOKUP(B385,Rubric[],2+VALUE(LEFT(Type!$B$1,1)),),"")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- 14. ISO2</v>
      </c>
      <c r="F385" s="42" t="str">
        <f ca="1">_xlfn.IFNA(VLOOKUP(A385,Table4[[#All],[Id_Serv]:[Dsg_EN Servico]],2+VALUE(LEFT(Type!$B$1,1)),0),"")</f>
        <v>5. Emissão de instrumentos de pagamento</v>
      </c>
      <c r="G385" s="43" t="b">
        <f t="shared" ca="1" si="33"/>
        <v>0</v>
      </c>
      <c r="H385" s="73">
        <f t="shared" si="34"/>
        <v>8</v>
      </c>
      <c r="I385" s="73">
        <v>49</v>
      </c>
      <c r="J385" s="73">
        <v>2</v>
      </c>
      <c r="K385" s="72" t="str">
        <f t="shared" si="35"/>
        <v/>
      </c>
      <c r="L385" s="38" t="str">
        <f ca="1">VLOOKUP(B385,TA_Rubric!$A$1:$G$93,4+LEFT(Type!$B$1,1),)</f>
        <v>Não</v>
      </c>
    </row>
    <row r="386" spans="1:12" ht="63.95" customHeight="1" x14ac:dyDescent="0.25">
      <c r="A386" s="39">
        <f t="shared" ref="A386:A449" ca="1" si="37">INDIRECT("Type!"&amp;ADDRESS(H386,J386))</f>
        <v>5</v>
      </c>
      <c r="B386" s="39">
        <f t="shared" ref="B386:B449" ca="1" si="38">IF(A386="","",I386)</f>
        <v>50</v>
      </c>
      <c r="C386" s="49"/>
      <c r="D386" s="16" t="b">
        <f t="shared" ca="1" si="36"/>
        <v>0</v>
      </c>
      <c r="E386" s="42" t="str">
        <f ca="1">_xlfn.IFNA(VLOOKUP(B386,Rubric[],2+VALUE(LEFT(Type!$B$1,1)),),"")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- 15. ISO2</v>
      </c>
      <c r="F386" s="42" t="str">
        <f ca="1">_xlfn.IFNA(VLOOKUP(A386,Table4[[#All],[Id_Serv]:[Dsg_EN Servico]],2+VALUE(LEFT(Type!$B$1,1)),0),"")</f>
        <v>5. Emissão de instrumentos de pagamento</v>
      </c>
      <c r="G386" s="43" t="b">
        <f t="shared" ref="G386:G449" ca="1" si="39">IF(A386="",FALSE,INDIRECT("Type!"&amp;ADDRESS(H386,J386+2)))</f>
        <v>0</v>
      </c>
      <c r="H386" s="73">
        <f t="shared" si="34"/>
        <v>8</v>
      </c>
      <c r="I386" s="73">
        <v>50</v>
      </c>
      <c r="J386" s="73">
        <v>2</v>
      </c>
      <c r="K386" s="72" t="str">
        <f t="shared" si="35"/>
        <v/>
      </c>
      <c r="L386" s="38" t="str">
        <f ca="1">VLOOKUP(B386,TA_Rubric!$A$1:$G$93,4+LEFT(Type!$B$1,1),)</f>
        <v>Não</v>
      </c>
    </row>
    <row r="387" spans="1:12" ht="63.95" customHeight="1" x14ac:dyDescent="0.25">
      <c r="A387" s="39">
        <f t="shared" ca="1" si="37"/>
        <v>5</v>
      </c>
      <c r="B387" s="39">
        <f t="shared" ca="1" si="38"/>
        <v>51</v>
      </c>
      <c r="C387" s="49"/>
      <c r="D387" s="16" t="b">
        <f t="shared" ca="1" si="36"/>
        <v>0</v>
      </c>
      <c r="E387" s="42" t="str">
        <f ca="1">_xlfn.IFNA(VLOOKUP(B387,Rubric[],2+VALUE(LEFT(Type!$B$1,1)),),"")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- 16. ISO2</v>
      </c>
      <c r="F387" s="42" t="str">
        <f ca="1">_xlfn.IFNA(VLOOKUP(A387,Table4[[#All],[Id_Serv]:[Dsg_EN Servico]],2+VALUE(LEFT(Type!$B$1,1)),0),"")</f>
        <v>5. Emissão de instrumentos de pagamento</v>
      </c>
      <c r="G387" s="43" t="b">
        <f t="shared" ca="1" si="39"/>
        <v>0</v>
      </c>
      <c r="H387" s="73">
        <f t="shared" ref="H387:H450" si="40">IF(I386&gt;I387,H386+1,H386)</f>
        <v>8</v>
      </c>
      <c r="I387" s="73">
        <v>51</v>
      </c>
      <c r="J387" s="73">
        <v>2</v>
      </c>
      <c r="K387" s="72" t="str">
        <f t="shared" ref="K387:K450" si="41">IF(C387&lt;&gt;"",1,"")</f>
        <v/>
      </c>
      <c r="L387" s="38" t="str">
        <f ca="1">VLOOKUP(B387,TA_Rubric!$A$1:$G$93,4+LEFT(Type!$B$1,1),)</f>
        <v>Não</v>
      </c>
    </row>
    <row r="388" spans="1:12" ht="63.95" customHeight="1" x14ac:dyDescent="0.25">
      <c r="A388" s="39">
        <f t="shared" ca="1" si="37"/>
        <v>5</v>
      </c>
      <c r="B388" s="39">
        <f t="shared" ca="1" si="38"/>
        <v>52</v>
      </c>
      <c r="C388" s="49"/>
      <c r="D388" s="16" t="b">
        <f t="shared" ca="1" si="36"/>
        <v>0</v>
      </c>
      <c r="E388" s="42" t="str">
        <f ca="1">_xlfn.IFNA(VLOOKUP(B388,Rubric[],2+VALUE(LEFT(Type!$B$1,1)),),"")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- 17. ISO2</v>
      </c>
      <c r="F388" s="42" t="str">
        <f ca="1">_xlfn.IFNA(VLOOKUP(A388,Table4[[#All],[Id_Serv]:[Dsg_EN Servico]],2+VALUE(LEFT(Type!$B$1,1)),0),"")</f>
        <v>5. Emissão de instrumentos de pagamento</v>
      </c>
      <c r="G388" s="43" t="b">
        <f t="shared" ca="1" si="39"/>
        <v>0</v>
      </c>
      <c r="H388" s="73">
        <f t="shared" si="40"/>
        <v>8</v>
      </c>
      <c r="I388" s="73">
        <v>52</v>
      </c>
      <c r="J388" s="73">
        <v>2</v>
      </c>
      <c r="K388" s="72" t="str">
        <f t="shared" si="41"/>
        <v/>
      </c>
      <c r="L388" s="38" t="str">
        <f ca="1">VLOOKUP(B388,TA_Rubric!$A$1:$G$93,4+LEFT(Type!$B$1,1),)</f>
        <v>Não</v>
      </c>
    </row>
    <row r="389" spans="1:12" ht="63.95" customHeight="1" x14ac:dyDescent="0.25">
      <c r="A389" s="39">
        <f t="shared" ca="1" si="37"/>
        <v>5</v>
      </c>
      <c r="B389" s="39">
        <f t="shared" ca="1" si="38"/>
        <v>53</v>
      </c>
      <c r="C389" s="49"/>
      <c r="D389" s="16" t="b">
        <f t="shared" ca="1" si="36"/>
        <v>0</v>
      </c>
      <c r="E389" s="42" t="str">
        <f ca="1">_xlfn.IFNA(VLOOKUP(B389,Rubric[],2+VALUE(LEFT(Type!$B$1,1)),),"")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- 18. ISO2</v>
      </c>
      <c r="F389" s="42" t="str">
        <f ca="1">_xlfn.IFNA(VLOOKUP(A389,Table4[[#All],[Id_Serv]:[Dsg_EN Servico]],2+VALUE(LEFT(Type!$B$1,1)),0),"")</f>
        <v>5. Emissão de instrumentos de pagamento</v>
      </c>
      <c r="G389" s="43" t="b">
        <f t="shared" ca="1" si="39"/>
        <v>0</v>
      </c>
      <c r="H389" s="73">
        <f t="shared" si="40"/>
        <v>8</v>
      </c>
      <c r="I389" s="73">
        <v>53</v>
      </c>
      <c r="J389" s="73">
        <v>2</v>
      </c>
      <c r="K389" s="72" t="str">
        <f t="shared" si="41"/>
        <v/>
      </c>
      <c r="L389" s="38" t="str">
        <f ca="1">VLOOKUP(B389,TA_Rubric!$A$1:$G$93,4+LEFT(Type!$B$1,1),)</f>
        <v>Não</v>
      </c>
    </row>
    <row r="390" spans="1:12" ht="63.95" customHeight="1" x14ac:dyDescent="0.25">
      <c r="A390" s="39">
        <f t="shared" ca="1" si="37"/>
        <v>5</v>
      </c>
      <c r="B390" s="39">
        <f t="shared" ca="1" si="38"/>
        <v>54</v>
      </c>
      <c r="C390" s="49"/>
      <c r="D390" s="16" t="b">
        <f t="shared" ca="1" si="36"/>
        <v>0</v>
      </c>
      <c r="E390" s="42" t="str">
        <f ca="1">_xlfn.IFNA(VLOOKUP(B390,Rubric[],2+VALUE(LEFT(Type!$B$1,1)),),"")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- 19. ISO2</v>
      </c>
      <c r="F390" s="42" t="str">
        <f ca="1">_xlfn.IFNA(VLOOKUP(A390,Table4[[#All],[Id_Serv]:[Dsg_EN Servico]],2+VALUE(LEFT(Type!$B$1,1)),0),"")</f>
        <v>5. Emissão de instrumentos de pagamento</v>
      </c>
      <c r="G390" s="43" t="b">
        <f t="shared" ca="1" si="39"/>
        <v>0</v>
      </c>
      <c r="H390" s="73">
        <f t="shared" si="40"/>
        <v>8</v>
      </c>
      <c r="I390" s="73">
        <v>54</v>
      </c>
      <c r="J390" s="73">
        <v>2</v>
      </c>
      <c r="K390" s="72" t="str">
        <f t="shared" si="41"/>
        <v/>
      </c>
      <c r="L390" s="38" t="str">
        <f ca="1">VLOOKUP(B390,TA_Rubric!$A$1:$G$93,4+LEFT(Type!$B$1,1),)</f>
        <v>Não</v>
      </c>
    </row>
    <row r="391" spans="1:12" ht="63.95" customHeight="1" x14ac:dyDescent="0.25">
      <c r="A391" s="39">
        <f t="shared" ca="1" si="37"/>
        <v>5</v>
      </c>
      <c r="B391" s="39">
        <f t="shared" ca="1" si="38"/>
        <v>55</v>
      </c>
      <c r="C391" s="49"/>
      <c r="D391" s="16" t="b">
        <f t="shared" ca="1" si="36"/>
        <v>0</v>
      </c>
      <c r="E391" s="42" t="str">
        <f ca="1">_xlfn.IFNA(VLOOKUP(B391,Rubric[],2+VALUE(LEFT(Type!$B$1,1)),),"")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- 20. ISO2</v>
      </c>
      <c r="F391" s="42" t="str">
        <f ca="1">_xlfn.IFNA(VLOOKUP(A391,Table4[[#All],[Id_Serv]:[Dsg_EN Servico]],2+VALUE(LEFT(Type!$B$1,1)),0),"")</f>
        <v>5. Emissão de instrumentos de pagamento</v>
      </c>
      <c r="G391" s="43" t="b">
        <f t="shared" ca="1" si="39"/>
        <v>0</v>
      </c>
      <c r="H391" s="73">
        <f t="shared" si="40"/>
        <v>8</v>
      </c>
      <c r="I391" s="73">
        <v>55</v>
      </c>
      <c r="J391" s="73">
        <v>2</v>
      </c>
      <c r="K391" s="72" t="str">
        <f t="shared" si="41"/>
        <v/>
      </c>
      <c r="L391" s="38" t="str">
        <f ca="1">VLOOKUP(B391,TA_Rubric!$A$1:$G$93,4+LEFT(Type!$B$1,1),)</f>
        <v>Não</v>
      </c>
    </row>
    <row r="392" spans="1:12" ht="63.95" customHeight="1" x14ac:dyDescent="0.25">
      <c r="A392" s="39">
        <f t="shared" ca="1" si="37"/>
        <v>5</v>
      </c>
      <c r="B392" s="39">
        <f t="shared" ca="1" si="38"/>
        <v>56</v>
      </c>
      <c r="C392" s="49"/>
      <c r="D392" s="16" t="b">
        <f t="shared" ca="1" si="36"/>
        <v>0</v>
      </c>
      <c r="E392" s="42" t="str">
        <f ca="1">_xlfn.IFNA(VLOOKUP(B392,Rubric[],2+VALUE(LEFT(Type!$B$1,1)),),"")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- 21. ISO2</v>
      </c>
      <c r="F392" s="42" t="str">
        <f ca="1">_xlfn.IFNA(VLOOKUP(A392,Table4[[#All],[Id_Serv]:[Dsg_EN Servico]],2+VALUE(LEFT(Type!$B$1,1)),0),"")</f>
        <v>5. Emissão de instrumentos de pagamento</v>
      </c>
      <c r="G392" s="43" t="b">
        <f t="shared" ca="1" si="39"/>
        <v>0</v>
      </c>
      <c r="H392" s="73">
        <f t="shared" si="40"/>
        <v>8</v>
      </c>
      <c r="I392" s="73">
        <v>56</v>
      </c>
      <c r="J392" s="73">
        <v>2</v>
      </c>
      <c r="K392" s="72" t="str">
        <f t="shared" si="41"/>
        <v/>
      </c>
      <c r="L392" s="38" t="str">
        <f ca="1">VLOOKUP(B392,TA_Rubric!$A$1:$G$93,4+LEFT(Type!$B$1,1),)</f>
        <v>Não</v>
      </c>
    </row>
    <row r="393" spans="1:12" ht="63.95" customHeight="1" x14ac:dyDescent="0.25">
      <c r="A393" s="39">
        <f t="shared" ca="1" si="37"/>
        <v>5</v>
      </c>
      <c r="B393" s="39">
        <f t="shared" ca="1" si="38"/>
        <v>57</v>
      </c>
      <c r="C393" s="49"/>
      <c r="D393" s="16" t="b">
        <f t="shared" ca="1" si="36"/>
        <v>0</v>
      </c>
      <c r="E393" s="42" t="str">
        <f ca="1">_xlfn.IFNA(VLOOKUP(B393,Rubric[],2+VALUE(LEFT(Type!$B$1,1)),),"")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- 22. ISO2</v>
      </c>
      <c r="F393" s="42" t="str">
        <f ca="1">_xlfn.IFNA(VLOOKUP(A393,Table4[[#All],[Id_Serv]:[Dsg_EN Servico]],2+VALUE(LEFT(Type!$B$1,1)),0),"")</f>
        <v>5. Emissão de instrumentos de pagamento</v>
      </c>
      <c r="G393" s="43" t="b">
        <f t="shared" ca="1" si="39"/>
        <v>0</v>
      </c>
      <c r="H393" s="73">
        <f t="shared" si="40"/>
        <v>8</v>
      </c>
      <c r="I393" s="73">
        <v>57</v>
      </c>
      <c r="J393" s="73">
        <v>2</v>
      </c>
      <c r="K393" s="72" t="str">
        <f t="shared" si="41"/>
        <v/>
      </c>
      <c r="L393" s="38" t="str">
        <f ca="1">VLOOKUP(B393,TA_Rubric!$A$1:$G$93,4+LEFT(Type!$B$1,1),)</f>
        <v>Não</v>
      </c>
    </row>
    <row r="394" spans="1:12" ht="63.95" customHeight="1" x14ac:dyDescent="0.25">
      <c r="A394" s="39">
        <f t="shared" ca="1" si="37"/>
        <v>5</v>
      </c>
      <c r="B394" s="39">
        <f t="shared" ca="1" si="38"/>
        <v>58</v>
      </c>
      <c r="C394" s="49"/>
      <c r="D394" s="16" t="b">
        <f t="shared" ca="1" si="36"/>
        <v>0</v>
      </c>
      <c r="E394" s="42" t="str">
        <f ca="1">_xlfn.IFNA(VLOOKUP(B394,Rubric[],2+VALUE(LEFT(Type!$B$1,1)),),"")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- 23. ISO2</v>
      </c>
      <c r="F394" s="42" t="str">
        <f ca="1">_xlfn.IFNA(VLOOKUP(A394,Table4[[#All],[Id_Serv]:[Dsg_EN Servico]],2+VALUE(LEFT(Type!$B$1,1)),0),"")</f>
        <v>5. Emissão de instrumentos de pagamento</v>
      </c>
      <c r="G394" s="43" t="b">
        <f t="shared" ca="1" si="39"/>
        <v>0</v>
      </c>
      <c r="H394" s="73">
        <f t="shared" si="40"/>
        <v>8</v>
      </c>
      <c r="I394" s="73">
        <v>58</v>
      </c>
      <c r="J394" s="73">
        <v>2</v>
      </c>
      <c r="K394" s="72" t="str">
        <f t="shared" si="41"/>
        <v/>
      </c>
      <c r="L394" s="38" t="str">
        <f ca="1">VLOOKUP(B394,TA_Rubric!$A$1:$G$93,4+LEFT(Type!$B$1,1),)</f>
        <v>Não</v>
      </c>
    </row>
    <row r="395" spans="1:12" ht="63.95" customHeight="1" x14ac:dyDescent="0.25">
      <c r="A395" s="39">
        <f t="shared" ca="1" si="37"/>
        <v>5</v>
      </c>
      <c r="B395" s="39">
        <f t="shared" ca="1" si="38"/>
        <v>59</v>
      </c>
      <c r="C395" s="49"/>
      <c r="D395" s="16" t="b">
        <f t="shared" ca="1" si="36"/>
        <v>0</v>
      </c>
      <c r="E395" s="42" t="str">
        <f ca="1">_xlfn.IFNA(VLOOKUP(B395,Rubric[],2+VALUE(LEFT(Type!$B$1,1)),),"")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- 24. ISO2</v>
      </c>
      <c r="F395" s="42" t="str">
        <f ca="1">_xlfn.IFNA(VLOOKUP(A395,Table4[[#All],[Id_Serv]:[Dsg_EN Servico]],2+VALUE(LEFT(Type!$B$1,1)),0),"")</f>
        <v>5. Emissão de instrumentos de pagamento</v>
      </c>
      <c r="G395" s="43" t="b">
        <f t="shared" ca="1" si="39"/>
        <v>0</v>
      </c>
      <c r="H395" s="73">
        <f t="shared" si="40"/>
        <v>8</v>
      </c>
      <c r="I395" s="73">
        <v>59</v>
      </c>
      <c r="J395" s="73">
        <v>2</v>
      </c>
      <c r="K395" s="72" t="str">
        <f t="shared" si="41"/>
        <v/>
      </c>
      <c r="L395" s="38" t="str">
        <f ca="1">VLOOKUP(B395,TA_Rubric!$A$1:$G$93,4+LEFT(Type!$B$1,1),)</f>
        <v>Não</v>
      </c>
    </row>
    <row r="396" spans="1:12" ht="63.95" customHeight="1" x14ac:dyDescent="0.25">
      <c r="A396" s="39">
        <f t="shared" ca="1" si="37"/>
        <v>5</v>
      </c>
      <c r="B396" s="39">
        <f t="shared" ca="1" si="38"/>
        <v>60</v>
      </c>
      <c r="C396" s="49"/>
      <c r="D396" s="16" t="b">
        <f t="shared" ca="1" si="36"/>
        <v>0</v>
      </c>
      <c r="E396" s="42" t="str">
        <f ca="1">_xlfn.IFNA(VLOOKUP(B396,Rubric[],2+VALUE(LEFT(Type!$B$1,1)),),"")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- 25. ISO2</v>
      </c>
      <c r="F396" s="42" t="str">
        <f ca="1">_xlfn.IFNA(VLOOKUP(A396,Table4[[#All],[Id_Serv]:[Dsg_EN Servico]],2+VALUE(LEFT(Type!$B$1,1)),0),"")</f>
        <v>5. Emissão de instrumentos de pagamento</v>
      </c>
      <c r="G396" s="43" t="b">
        <f t="shared" ca="1" si="39"/>
        <v>0</v>
      </c>
      <c r="H396" s="73">
        <f t="shared" si="40"/>
        <v>8</v>
      </c>
      <c r="I396" s="73">
        <v>60</v>
      </c>
      <c r="J396" s="73">
        <v>2</v>
      </c>
      <c r="K396" s="72" t="str">
        <f t="shared" si="41"/>
        <v/>
      </c>
      <c r="L396" s="38" t="str">
        <f ca="1">VLOOKUP(B396,TA_Rubric!$A$1:$G$93,4+LEFT(Type!$B$1,1),)</f>
        <v>Não</v>
      </c>
    </row>
    <row r="397" spans="1:12" ht="63.95" customHeight="1" x14ac:dyDescent="0.25">
      <c r="A397" s="39">
        <f t="shared" ca="1" si="37"/>
        <v>5</v>
      </c>
      <c r="B397" s="39">
        <f t="shared" ca="1" si="38"/>
        <v>61</v>
      </c>
      <c r="C397" s="49"/>
      <c r="D397" s="16" t="b">
        <f t="shared" ca="1" si="36"/>
        <v>0</v>
      </c>
      <c r="E397" s="42" t="str">
        <f ca="1">_xlfn.IFNA(VLOOKUP(B397,Rubric[],2+VALUE(LEFT(Type!$B$1,1)),),"")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- 26. ISO2</v>
      </c>
      <c r="F397" s="42" t="str">
        <f ca="1">_xlfn.IFNA(VLOOKUP(A397,Table4[[#All],[Id_Serv]:[Dsg_EN Servico]],2+VALUE(LEFT(Type!$B$1,1)),0),"")</f>
        <v>5. Emissão de instrumentos de pagamento</v>
      </c>
      <c r="G397" s="43" t="b">
        <f t="shared" ca="1" si="39"/>
        <v>0</v>
      </c>
      <c r="H397" s="73">
        <f t="shared" si="40"/>
        <v>8</v>
      </c>
      <c r="I397" s="73">
        <v>61</v>
      </c>
      <c r="J397" s="73">
        <v>2</v>
      </c>
      <c r="K397" s="72" t="str">
        <f t="shared" si="41"/>
        <v/>
      </c>
      <c r="L397" s="38" t="str">
        <f ca="1">VLOOKUP(B397,TA_Rubric!$A$1:$G$93,4+LEFT(Type!$B$1,1),)</f>
        <v>Não</v>
      </c>
    </row>
    <row r="398" spans="1:12" ht="63.95" customHeight="1" x14ac:dyDescent="0.25">
      <c r="A398" s="39">
        <f t="shared" ca="1" si="37"/>
        <v>5</v>
      </c>
      <c r="B398" s="39">
        <f t="shared" ca="1" si="38"/>
        <v>62</v>
      </c>
      <c r="C398" s="49"/>
      <c r="D398" s="16" t="b">
        <f t="shared" ca="1" si="36"/>
        <v>0</v>
      </c>
      <c r="E398" s="42" t="str">
        <f ca="1">_xlfn.IFNA(VLOOKUP(B398,Rubric[],2+VALUE(LEFT(Type!$B$1,1)),),"")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- 27. ISO2</v>
      </c>
      <c r="F398" s="42" t="str">
        <f ca="1">_xlfn.IFNA(VLOOKUP(A398,Table4[[#All],[Id_Serv]:[Dsg_EN Servico]],2+VALUE(LEFT(Type!$B$1,1)),0),"")</f>
        <v>5. Emissão de instrumentos de pagamento</v>
      </c>
      <c r="G398" s="43" t="b">
        <f t="shared" ca="1" si="39"/>
        <v>0</v>
      </c>
      <c r="H398" s="73">
        <f t="shared" si="40"/>
        <v>8</v>
      </c>
      <c r="I398" s="73">
        <v>62</v>
      </c>
      <c r="J398" s="73">
        <v>2</v>
      </c>
      <c r="K398" s="72" t="str">
        <f t="shared" si="41"/>
        <v/>
      </c>
      <c r="L398" s="38" t="str">
        <f ca="1">VLOOKUP(B398,TA_Rubric!$A$1:$G$93,4+LEFT(Type!$B$1,1),)</f>
        <v>Não</v>
      </c>
    </row>
    <row r="399" spans="1:12" ht="63.95" customHeight="1" x14ac:dyDescent="0.25">
      <c r="A399" s="39">
        <f t="shared" ca="1" si="37"/>
        <v>5</v>
      </c>
      <c r="B399" s="39">
        <f t="shared" ca="1" si="38"/>
        <v>63</v>
      </c>
      <c r="C399" s="49"/>
      <c r="D399" s="16" t="b">
        <f t="shared" ca="1" si="36"/>
        <v>0</v>
      </c>
      <c r="E399" s="42" t="str">
        <f ca="1">_xlfn.IFNA(VLOOKUP(B399,Rubric[],2+VALUE(LEFT(Type!$B$1,1)),),"")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- 28. ISO2</v>
      </c>
      <c r="F399" s="42" t="str">
        <f ca="1">_xlfn.IFNA(VLOOKUP(A399,Table4[[#All],[Id_Serv]:[Dsg_EN Servico]],2+VALUE(LEFT(Type!$B$1,1)),0),"")</f>
        <v>5. Emissão de instrumentos de pagamento</v>
      </c>
      <c r="G399" s="43" t="b">
        <f t="shared" ca="1" si="39"/>
        <v>0</v>
      </c>
      <c r="H399" s="73">
        <f t="shared" si="40"/>
        <v>8</v>
      </c>
      <c r="I399" s="73">
        <v>63</v>
      </c>
      <c r="J399" s="73">
        <v>2</v>
      </c>
      <c r="K399" s="72" t="str">
        <f t="shared" si="41"/>
        <v/>
      </c>
      <c r="L399" s="38" t="str">
        <f ca="1">VLOOKUP(B399,TA_Rubric!$A$1:$G$93,4+LEFT(Type!$B$1,1),)</f>
        <v>Não</v>
      </c>
    </row>
    <row r="400" spans="1:12" ht="63.95" customHeight="1" x14ac:dyDescent="0.25">
      <c r="A400" s="39">
        <f t="shared" ca="1" si="37"/>
        <v>5</v>
      </c>
      <c r="B400" s="39">
        <f t="shared" ca="1" si="38"/>
        <v>64</v>
      </c>
      <c r="C400" s="49"/>
      <c r="D400" s="16" t="b">
        <f t="shared" ca="1" si="36"/>
        <v>0</v>
      </c>
      <c r="E400" s="42" t="str">
        <f ca="1">_xlfn.IFNA(VLOOKUP(B400,Rubric[],2+VALUE(LEFT(Type!$B$1,1)),),"")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- 29. ISO2</v>
      </c>
      <c r="F400" s="42" t="str">
        <f ca="1">_xlfn.IFNA(VLOOKUP(A400,Table4[[#All],[Id_Serv]:[Dsg_EN Servico]],2+VALUE(LEFT(Type!$B$1,1)),0),"")</f>
        <v>5. Emissão de instrumentos de pagamento</v>
      </c>
      <c r="G400" s="43" t="b">
        <f t="shared" ca="1" si="39"/>
        <v>0</v>
      </c>
      <c r="H400" s="73">
        <f t="shared" si="40"/>
        <v>8</v>
      </c>
      <c r="I400" s="73">
        <v>64</v>
      </c>
      <c r="J400" s="73">
        <v>2</v>
      </c>
      <c r="K400" s="72" t="str">
        <f t="shared" si="41"/>
        <v/>
      </c>
      <c r="L400" s="38" t="str">
        <f ca="1">VLOOKUP(B400,TA_Rubric!$A$1:$G$93,4+LEFT(Type!$B$1,1),)</f>
        <v>Não</v>
      </c>
    </row>
    <row r="401" spans="1:12" ht="63.95" customHeight="1" x14ac:dyDescent="0.25">
      <c r="A401" s="39">
        <f t="shared" ca="1" si="37"/>
        <v>5</v>
      </c>
      <c r="B401" s="39">
        <f t="shared" ca="1" si="38"/>
        <v>65</v>
      </c>
      <c r="C401" s="49"/>
      <c r="D401" s="16" t="b">
        <f t="shared" ca="1" si="36"/>
        <v>0</v>
      </c>
      <c r="E401" s="42" t="str">
        <f ca="1">_xlfn.IFNA(VLOOKUP(B401,Rubric[],2+VALUE(LEFT(Type!$B$1,1)),),"")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- 30. ISO2</v>
      </c>
      <c r="F401" s="42" t="str">
        <f ca="1">_xlfn.IFNA(VLOOKUP(A401,Table4[[#All],[Id_Serv]:[Dsg_EN Servico]],2+VALUE(LEFT(Type!$B$1,1)),0),"")</f>
        <v>5. Emissão de instrumentos de pagamento</v>
      </c>
      <c r="G401" s="43" t="b">
        <f t="shared" ca="1" si="39"/>
        <v>0</v>
      </c>
      <c r="H401" s="73">
        <f t="shared" si="40"/>
        <v>8</v>
      </c>
      <c r="I401" s="73">
        <v>65</v>
      </c>
      <c r="J401" s="73">
        <v>2</v>
      </c>
      <c r="K401" s="72" t="str">
        <f t="shared" si="41"/>
        <v/>
      </c>
      <c r="L401" s="38" t="str">
        <f ca="1">VLOOKUP(B401,TA_Rubric!$A$1:$G$93,4+LEFT(Type!$B$1,1),)</f>
        <v>Não</v>
      </c>
    </row>
    <row r="402" spans="1:12" ht="63.95" customHeight="1" x14ac:dyDescent="0.25">
      <c r="A402" s="39">
        <f t="shared" ca="1" si="37"/>
        <v>5</v>
      </c>
      <c r="B402" s="39">
        <f t="shared" ca="1" si="38"/>
        <v>66</v>
      </c>
      <c r="C402" s="49"/>
      <c r="D402" s="16" t="b">
        <f t="shared" ca="1" si="36"/>
        <v>0</v>
      </c>
      <c r="E402" s="42" t="str">
        <f ca="1">_xlfn.IFNA(VLOOKUP(B402,Rubric[],2+VALUE(LEFT(Type!$B$1,1)),),"")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- 31. ISO2</v>
      </c>
      <c r="F402" s="42" t="str">
        <f ca="1">_xlfn.IFNA(VLOOKUP(A402,Table4[[#All],[Id_Serv]:[Dsg_EN Servico]],2+VALUE(LEFT(Type!$B$1,1)),0),"")</f>
        <v>5. Emissão de instrumentos de pagamento</v>
      </c>
      <c r="G402" s="43" t="b">
        <f t="shared" ca="1" si="39"/>
        <v>0</v>
      </c>
      <c r="H402" s="73">
        <f t="shared" si="40"/>
        <v>8</v>
      </c>
      <c r="I402" s="73">
        <v>66</v>
      </c>
      <c r="J402" s="73">
        <v>2</v>
      </c>
      <c r="K402" s="72" t="str">
        <f t="shared" si="41"/>
        <v/>
      </c>
      <c r="L402" s="38" t="str">
        <f ca="1">VLOOKUP(B402,TA_Rubric!$A$1:$G$93,4+LEFT(Type!$B$1,1),)</f>
        <v>Não</v>
      </c>
    </row>
    <row r="403" spans="1:12" ht="63.95" customHeight="1" x14ac:dyDescent="0.25">
      <c r="A403" s="39">
        <f t="shared" ca="1" si="37"/>
        <v>5</v>
      </c>
      <c r="B403" s="39">
        <f t="shared" ca="1" si="38"/>
        <v>67</v>
      </c>
      <c r="C403" s="49"/>
      <c r="D403" s="16" t="b">
        <f t="shared" ca="1" si="36"/>
        <v>0</v>
      </c>
      <c r="E403" s="42" t="str">
        <f ca="1">_xlfn.IFNA(VLOOKUP(B403,Rubric[],2+VALUE(LEFT(Type!$B$1,1)),),"")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- 32. ISO2</v>
      </c>
      <c r="F403" s="42" t="str">
        <f ca="1">_xlfn.IFNA(VLOOKUP(A403,Table4[[#All],[Id_Serv]:[Dsg_EN Servico]],2+VALUE(LEFT(Type!$B$1,1)),0),"")</f>
        <v>5. Emissão de instrumentos de pagamento</v>
      </c>
      <c r="G403" s="43" t="b">
        <f t="shared" ca="1" si="39"/>
        <v>0</v>
      </c>
      <c r="H403" s="73">
        <f t="shared" si="40"/>
        <v>8</v>
      </c>
      <c r="I403" s="73">
        <v>67</v>
      </c>
      <c r="J403" s="73">
        <v>2</v>
      </c>
      <c r="K403" s="72" t="str">
        <f t="shared" si="41"/>
        <v/>
      </c>
      <c r="L403" s="38" t="str">
        <f ca="1">VLOOKUP(B403,TA_Rubric!$A$1:$G$93,4+LEFT(Type!$B$1,1),)</f>
        <v>Não</v>
      </c>
    </row>
    <row r="404" spans="1:12" ht="63.95" customHeight="1" x14ac:dyDescent="0.25">
      <c r="A404" s="39">
        <f t="shared" ca="1" si="37"/>
        <v>5</v>
      </c>
      <c r="B404" s="39">
        <f t="shared" ca="1" si="38"/>
        <v>68</v>
      </c>
      <c r="C404" s="49"/>
      <c r="D404" s="16" t="b">
        <f t="shared" ca="1" si="36"/>
        <v>0</v>
      </c>
      <c r="E404" s="42" t="str">
        <f ca="1">_xlfn.IFNA(VLOOKUP(B404,Rubric[],2+VALUE(LEFT(Type!$B$1,1)),),"")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- 33. ISO2</v>
      </c>
      <c r="F404" s="42" t="str">
        <f ca="1">_xlfn.IFNA(VLOOKUP(A404,Table4[[#All],[Id_Serv]:[Dsg_EN Servico]],2+VALUE(LEFT(Type!$B$1,1)),0),"")</f>
        <v>5. Emissão de instrumentos de pagamento</v>
      </c>
      <c r="G404" s="43" t="b">
        <f t="shared" ca="1" si="39"/>
        <v>0</v>
      </c>
      <c r="H404" s="73">
        <f t="shared" si="40"/>
        <v>8</v>
      </c>
      <c r="I404" s="73">
        <v>68</v>
      </c>
      <c r="J404" s="73">
        <v>2</v>
      </c>
      <c r="K404" s="72" t="str">
        <f t="shared" si="41"/>
        <v/>
      </c>
      <c r="L404" s="38" t="str">
        <f ca="1">VLOOKUP(B404,TA_Rubric!$A$1:$G$93,4+LEFT(Type!$B$1,1),)</f>
        <v>Não</v>
      </c>
    </row>
    <row r="405" spans="1:12" ht="63.95" customHeight="1" x14ac:dyDescent="0.25">
      <c r="A405" s="39">
        <f t="shared" ca="1" si="37"/>
        <v>5</v>
      </c>
      <c r="B405" s="39">
        <f t="shared" ca="1" si="38"/>
        <v>69</v>
      </c>
      <c r="C405" s="49"/>
      <c r="D405" s="16" t="b">
        <f t="shared" ca="1" si="36"/>
        <v>0</v>
      </c>
      <c r="E405" s="42" t="str">
        <f ca="1">_xlfn.IFNA(VLOOKUP(B405,Rubric[],2+VALUE(LEFT(Type!$B$1,1)),),"")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- 34. ISO2</v>
      </c>
      <c r="F405" s="42" t="str">
        <f ca="1">_xlfn.IFNA(VLOOKUP(A405,Table4[[#All],[Id_Serv]:[Dsg_EN Servico]],2+VALUE(LEFT(Type!$B$1,1)),0),"")</f>
        <v>5. Emissão de instrumentos de pagamento</v>
      </c>
      <c r="G405" s="43" t="b">
        <f t="shared" ca="1" si="39"/>
        <v>0</v>
      </c>
      <c r="H405" s="73">
        <f t="shared" si="40"/>
        <v>8</v>
      </c>
      <c r="I405" s="73">
        <v>69</v>
      </c>
      <c r="J405" s="73">
        <v>2</v>
      </c>
      <c r="K405" s="72" t="str">
        <f t="shared" si="41"/>
        <v/>
      </c>
      <c r="L405" s="38" t="str">
        <f ca="1">VLOOKUP(B405,TA_Rubric!$A$1:$G$93,4+LEFT(Type!$B$1,1),)</f>
        <v>Não</v>
      </c>
    </row>
    <row r="406" spans="1:12" ht="63.95" customHeight="1" x14ac:dyDescent="0.25">
      <c r="A406" s="39">
        <f t="shared" ca="1" si="37"/>
        <v>5</v>
      </c>
      <c r="B406" s="39">
        <f t="shared" ca="1" si="38"/>
        <v>70</v>
      </c>
      <c r="C406" s="49"/>
      <c r="D406" s="16" t="b">
        <f t="shared" ca="1" si="36"/>
        <v>0</v>
      </c>
      <c r="E406" s="42" t="str">
        <f ca="1">_xlfn.IFNA(VLOOKUP(B406,Rubric[],2+VALUE(LEFT(Type!$B$1,1)),),"")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- 35. ISO2</v>
      </c>
      <c r="F406" s="42" t="str">
        <f ca="1">_xlfn.IFNA(VLOOKUP(A406,Table4[[#All],[Id_Serv]:[Dsg_EN Servico]],2+VALUE(LEFT(Type!$B$1,1)),0),"")</f>
        <v>5. Emissão de instrumentos de pagamento</v>
      </c>
      <c r="G406" s="43" t="b">
        <f t="shared" ca="1" si="39"/>
        <v>0</v>
      </c>
      <c r="H406" s="73">
        <f t="shared" si="40"/>
        <v>8</v>
      </c>
      <c r="I406" s="73">
        <v>70</v>
      </c>
      <c r="J406" s="73">
        <v>2</v>
      </c>
      <c r="K406" s="72" t="str">
        <f t="shared" si="41"/>
        <v/>
      </c>
      <c r="L406" s="38" t="str">
        <f ca="1">VLOOKUP(B406,TA_Rubric!$A$1:$G$93,4+LEFT(Type!$B$1,1),)</f>
        <v>Não</v>
      </c>
    </row>
    <row r="407" spans="1:12" ht="63.95" customHeight="1" x14ac:dyDescent="0.25">
      <c r="A407" s="39">
        <f t="shared" ca="1" si="37"/>
        <v>5</v>
      </c>
      <c r="B407" s="39">
        <f t="shared" ca="1" si="38"/>
        <v>71</v>
      </c>
      <c r="C407" s="49"/>
      <c r="D407" s="16" t="b">
        <f t="shared" ca="1" si="36"/>
        <v>0</v>
      </c>
      <c r="E407" s="42" t="str">
        <f ca="1">_xlfn.IFNA(VLOOKUP(B407,Rubric[],2+VALUE(LEFT(Type!$B$1,1)),),"")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- 36. ISO2</v>
      </c>
      <c r="F407" s="42" t="str">
        <f ca="1">_xlfn.IFNA(VLOOKUP(A407,Table4[[#All],[Id_Serv]:[Dsg_EN Servico]],2+VALUE(LEFT(Type!$B$1,1)),0),"")</f>
        <v>5. Emissão de instrumentos de pagamento</v>
      </c>
      <c r="G407" s="43" t="b">
        <f t="shared" ca="1" si="39"/>
        <v>0</v>
      </c>
      <c r="H407" s="73">
        <f t="shared" si="40"/>
        <v>8</v>
      </c>
      <c r="I407" s="73">
        <v>71</v>
      </c>
      <c r="J407" s="73">
        <v>2</v>
      </c>
      <c r="K407" s="72" t="str">
        <f t="shared" si="41"/>
        <v/>
      </c>
      <c r="L407" s="38" t="str">
        <f ca="1">VLOOKUP(B407,TA_Rubric!$A$1:$G$93,4+LEFT(Type!$B$1,1),)</f>
        <v>Não</v>
      </c>
    </row>
    <row r="408" spans="1:12" ht="63.95" customHeight="1" x14ac:dyDescent="0.25">
      <c r="A408" s="39">
        <f t="shared" ca="1" si="37"/>
        <v>5</v>
      </c>
      <c r="B408" s="39">
        <f t="shared" ca="1" si="38"/>
        <v>72</v>
      </c>
      <c r="C408" s="49"/>
      <c r="D408" s="16" t="b">
        <f t="shared" ca="1" si="36"/>
        <v>0</v>
      </c>
      <c r="E408" s="42" t="str">
        <f ca="1">_xlfn.IFNA(VLOOKUP(B408,Rubric[],2+VALUE(LEFT(Type!$B$1,1)),),"")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- 37. ISO2</v>
      </c>
      <c r="F408" s="42" t="str">
        <f ca="1">_xlfn.IFNA(VLOOKUP(A408,Table4[[#All],[Id_Serv]:[Dsg_EN Servico]],2+VALUE(LEFT(Type!$B$1,1)),0),"")</f>
        <v>5. Emissão de instrumentos de pagamento</v>
      </c>
      <c r="G408" s="43" t="b">
        <f t="shared" ca="1" si="39"/>
        <v>0</v>
      </c>
      <c r="H408" s="73">
        <f t="shared" si="40"/>
        <v>8</v>
      </c>
      <c r="I408" s="73">
        <v>72</v>
      </c>
      <c r="J408" s="73">
        <v>2</v>
      </c>
      <c r="K408" s="72" t="str">
        <f t="shared" si="41"/>
        <v/>
      </c>
      <c r="L408" s="38" t="str">
        <f ca="1">VLOOKUP(B408,TA_Rubric!$A$1:$G$93,4+LEFT(Type!$B$1,1),)</f>
        <v>Não</v>
      </c>
    </row>
    <row r="409" spans="1:12" ht="63.95" customHeight="1" x14ac:dyDescent="0.25">
      <c r="A409" s="39">
        <f t="shared" ca="1" si="37"/>
        <v>5</v>
      </c>
      <c r="B409" s="39">
        <f t="shared" ca="1" si="38"/>
        <v>73</v>
      </c>
      <c r="C409" s="49"/>
      <c r="D409" s="16" t="b">
        <f t="shared" ca="1" si="36"/>
        <v>0</v>
      </c>
      <c r="E409" s="42" t="str">
        <f ca="1">_xlfn.IFNA(VLOOKUP(B409,Rubric[],2+VALUE(LEFT(Type!$B$1,1)),),"")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- 38. ISO2</v>
      </c>
      <c r="F409" s="42" t="str">
        <f ca="1">_xlfn.IFNA(VLOOKUP(A409,Table4[[#All],[Id_Serv]:[Dsg_EN Servico]],2+VALUE(LEFT(Type!$B$1,1)),0),"")</f>
        <v>5. Emissão de instrumentos de pagamento</v>
      </c>
      <c r="G409" s="43" t="b">
        <f t="shared" ca="1" si="39"/>
        <v>0</v>
      </c>
      <c r="H409" s="73">
        <f t="shared" si="40"/>
        <v>8</v>
      </c>
      <c r="I409" s="73">
        <v>73</v>
      </c>
      <c r="J409" s="73">
        <v>2</v>
      </c>
      <c r="K409" s="72" t="str">
        <f t="shared" si="41"/>
        <v/>
      </c>
      <c r="L409" s="38" t="str">
        <f ca="1">VLOOKUP(B409,TA_Rubric!$A$1:$G$93,4+LEFT(Type!$B$1,1),)</f>
        <v>Não</v>
      </c>
    </row>
    <row r="410" spans="1:12" ht="63.95" customHeight="1" x14ac:dyDescent="0.25">
      <c r="A410" s="39">
        <f t="shared" ca="1" si="37"/>
        <v>5</v>
      </c>
      <c r="B410" s="39">
        <f t="shared" ca="1" si="38"/>
        <v>74</v>
      </c>
      <c r="C410" s="49"/>
      <c r="D410" s="16" t="b">
        <f t="shared" ca="1" si="36"/>
        <v>0</v>
      </c>
      <c r="E410" s="42" t="str">
        <f ca="1">_xlfn.IFNA(VLOOKUP(B410,Rubric[],2+VALUE(LEFT(Type!$B$1,1)),),"")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- 39. ISO2</v>
      </c>
      <c r="F410" s="42" t="str">
        <f ca="1">_xlfn.IFNA(VLOOKUP(A410,Table4[[#All],[Id_Serv]:[Dsg_EN Servico]],2+VALUE(LEFT(Type!$B$1,1)),0),"")</f>
        <v>5. Emissão de instrumentos de pagamento</v>
      </c>
      <c r="G410" s="43" t="b">
        <f t="shared" ca="1" si="39"/>
        <v>0</v>
      </c>
      <c r="H410" s="73">
        <f t="shared" si="40"/>
        <v>8</v>
      </c>
      <c r="I410" s="73">
        <v>74</v>
      </c>
      <c r="J410" s="73">
        <v>2</v>
      </c>
      <c r="K410" s="72" t="str">
        <f t="shared" si="41"/>
        <v/>
      </c>
      <c r="L410" s="38" t="str">
        <f ca="1">VLOOKUP(B410,TA_Rubric!$A$1:$G$93,4+LEFT(Type!$B$1,1),)</f>
        <v>Não</v>
      </c>
    </row>
    <row r="411" spans="1:12" ht="63.95" customHeight="1" x14ac:dyDescent="0.25">
      <c r="A411" s="39">
        <f t="shared" ca="1" si="37"/>
        <v>5</v>
      </c>
      <c r="B411" s="39">
        <f t="shared" ca="1" si="38"/>
        <v>75</v>
      </c>
      <c r="C411" s="49"/>
      <c r="D411" s="16" t="b">
        <f t="shared" ca="1" si="36"/>
        <v>0</v>
      </c>
      <c r="E411" s="42" t="str">
        <f ca="1">_xlfn.IFNA(VLOOKUP(B411,Rubric[],2+VALUE(LEFT(Type!$B$1,1)),),"")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- 40. ISO2</v>
      </c>
      <c r="F411" s="42" t="str">
        <f ca="1">_xlfn.IFNA(VLOOKUP(A411,Table4[[#All],[Id_Serv]:[Dsg_EN Servico]],2+VALUE(LEFT(Type!$B$1,1)),0),"")</f>
        <v>5. Emissão de instrumentos de pagamento</v>
      </c>
      <c r="G411" s="43" t="b">
        <f t="shared" ca="1" si="39"/>
        <v>0</v>
      </c>
      <c r="H411" s="73">
        <f t="shared" si="40"/>
        <v>8</v>
      </c>
      <c r="I411" s="73">
        <v>75</v>
      </c>
      <c r="J411" s="73">
        <v>2</v>
      </c>
      <c r="K411" s="72" t="str">
        <f t="shared" si="41"/>
        <v/>
      </c>
      <c r="L411" s="38" t="str">
        <f ca="1">VLOOKUP(B411,TA_Rubric!$A$1:$G$93,4+LEFT(Type!$B$1,1),)</f>
        <v>Não</v>
      </c>
    </row>
    <row r="412" spans="1:12" ht="63.95" customHeight="1" x14ac:dyDescent="0.25">
      <c r="A412" s="39">
        <f t="shared" ca="1" si="37"/>
        <v>5</v>
      </c>
      <c r="B412" s="39">
        <f t="shared" ca="1" si="38"/>
        <v>76</v>
      </c>
      <c r="C412" s="49"/>
      <c r="D412" s="16" t="b">
        <f t="shared" ca="1" si="36"/>
        <v>0</v>
      </c>
      <c r="E412" s="42" t="str">
        <f ca="1">_xlfn.IFNA(VLOOKUP(B412,Rubric[],2+VALUE(LEFT(Type!$B$1,1)),),"")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- 41. ISO2</v>
      </c>
      <c r="F412" s="42" t="str">
        <f ca="1">_xlfn.IFNA(VLOOKUP(A412,Table4[[#All],[Id_Serv]:[Dsg_EN Servico]],2+VALUE(LEFT(Type!$B$1,1)),0),"")</f>
        <v>5. Emissão de instrumentos de pagamento</v>
      </c>
      <c r="G412" s="43" t="b">
        <f t="shared" ca="1" si="39"/>
        <v>0</v>
      </c>
      <c r="H412" s="73">
        <f t="shared" si="40"/>
        <v>8</v>
      </c>
      <c r="I412" s="73">
        <v>76</v>
      </c>
      <c r="J412" s="73">
        <v>2</v>
      </c>
      <c r="K412" s="72" t="str">
        <f t="shared" si="41"/>
        <v/>
      </c>
      <c r="L412" s="38" t="str">
        <f ca="1">VLOOKUP(B412,TA_Rubric!$A$1:$G$93,4+LEFT(Type!$B$1,1),)</f>
        <v>Não</v>
      </c>
    </row>
    <row r="413" spans="1:12" ht="63.95" customHeight="1" x14ac:dyDescent="0.25">
      <c r="A413" s="39">
        <f t="shared" ca="1" si="37"/>
        <v>5</v>
      </c>
      <c r="B413" s="39">
        <f t="shared" ca="1" si="38"/>
        <v>77</v>
      </c>
      <c r="C413" s="49"/>
      <c r="D413" s="16" t="b">
        <f t="shared" ca="1" si="36"/>
        <v>0</v>
      </c>
      <c r="E413" s="42" t="str">
        <f ca="1">_xlfn.IFNA(VLOOKUP(B413,Rubric[],2+VALUE(LEFT(Type!$B$1,1)),),"")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- 42. ISO2</v>
      </c>
      <c r="F413" s="42" t="str">
        <f ca="1">_xlfn.IFNA(VLOOKUP(A413,Table4[[#All],[Id_Serv]:[Dsg_EN Servico]],2+VALUE(LEFT(Type!$B$1,1)),0),"")</f>
        <v>5. Emissão de instrumentos de pagamento</v>
      </c>
      <c r="G413" s="43" t="b">
        <f t="shared" ca="1" si="39"/>
        <v>0</v>
      </c>
      <c r="H413" s="73">
        <f t="shared" si="40"/>
        <v>8</v>
      </c>
      <c r="I413" s="73">
        <v>77</v>
      </c>
      <c r="J413" s="73">
        <v>2</v>
      </c>
      <c r="K413" s="72" t="str">
        <f t="shared" si="41"/>
        <v/>
      </c>
      <c r="L413" s="38" t="str">
        <f ca="1">VLOOKUP(B413,TA_Rubric!$A$1:$G$93,4+LEFT(Type!$B$1,1),)</f>
        <v>Não</v>
      </c>
    </row>
    <row r="414" spans="1:12" ht="63.95" customHeight="1" x14ac:dyDescent="0.25">
      <c r="A414" s="39">
        <f t="shared" ca="1" si="37"/>
        <v>5</v>
      </c>
      <c r="B414" s="39">
        <f t="shared" ca="1" si="38"/>
        <v>78</v>
      </c>
      <c r="C414" s="49"/>
      <c r="D414" s="16" t="b">
        <f t="shared" ref="D414:D477" ca="1" si="42">IF(G414=FALSE,FALSE,IF(ISBLANK(C414),FALSE,TRUE))</f>
        <v>0</v>
      </c>
      <c r="E414" s="42" t="str">
        <f ca="1">_xlfn.IFNA(VLOOKUP(B414,Rubric[],2+VALUE(LEFT(Type!$B$1,1)),),"")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- 43. ISO2</v>
      </c>
      <c r="F414" s="42" t="str">
        <f ca="1">_xlfn.IFNA(VLOOKUP(A414,Table4[[#All],[Id_Serv]:[Dsg_EN Servico]],2+VALUE(LEFT(Type!$B$1,1)),0),"")</f>
        <v>5. Emissão de instrumentos de pagamento</v>
      </c>
      <c r="G414" s="43" t="b">
        <f t="shared" ca="1" si="39"/>
        <v>0</v>
      </c>
      <c r="H414" s="73">
        <f t="shared" si="40"/>
        <v>8</v>
      </c>
      <c r="I414" s="73">
        <v>78</v>
      </c>
      <c r="J414" s="73">
        <v>2</v>
      </c>
      <c r="K414" s="72" t="str">
        <f t="shared" si="41"/>
        <v/>
      </c>
      <c r="L414" s="38" t="str">
        <f ca="1">VLOOKUP(B414,TA_Rubric!$A$1:$G$93,4+LEFT(Type!$B$1,1),)</f>
        <v>Não</v>
      </c>
    </row>
    <row r="415" spans="1:12" ht="63.95" customHeight="1" x14ac:dyDescent="0.25">
      <c r="A415" s="39">
        <f t="shared" ca="1" si="37"/>
        <v>5</v>
      </c>
      <c r="B415" s="39">
        <f t="shared" ca="1" si="38"/>
        <v>79</v>
      </c>
      <c r="C415" s="49"/>
      <c r="D415" s="16" t="b">
        <f t="shared" ca="1" si="42"/>
        <v>0</v>
      </c>
      <c r="E415" s="42" t="str">
        <f ca="1">_xlfn.IFNA(VLOOKUP(B415,Rubric[],2+VALUE(LEFT(Type!$B$1,1)),),"")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- 44. ISO2</v>
      </c>
      <c r="F415" s="42" t="str">
        <f ca="1">_xlfn.IFNA(VLOOKUP(A415,Table4[[#All],[Id_Serv]:[Dsg_EN Servico]],2+VALUE(LEFT(Type!$B$1,1)),0),"")</f>
        <v>5. Emissão de instrumentos de pagamento</v>
      </c>
      <c r="G415" s="43" t="b">
        <f t="shared" ca="1" si="39"/>
        <v>0</v>
      </c>
      <c r="H415" s="73">
        <f t="shared" si="40"/>
        <v>8</v>
      </c>
      <c r="I415" s="73">
        <v>79</v>
      </c>
      <c r="J415" s="73">
        <v>2</v>
      </c>
      <c r="K415" s="72" t="str">
        <f t="shared" si="41"/>
        <v/>
      </c>
      <c r="L415" s="38" t="str">
        <f ca="1">VLOOKUP(B415,TA_Rubric!$A$1:$G$93,4+LEFT(Type!$B$1,1),)</f>
        <v>Não</v>
      </c>
    </row>
    <row r="416" spans="1:12" ht="63.95" customHeight="1" x14ac:dyDescent="0.25">
      <c r="A416" s="39">
        <f t="shared" ca="1" si="37"/>
        <v>5</v>
      </c>
      <c r="B416" s="39">
        <f t="shared" ca="1" si="38"/>
        <v>80</v>
      </c>
      <c r="C416" s="49"/>
      <c r="D416" s="16" t="b">
        <f t="shared" ca="1" si="42"/>
        <v>0</v>
      </c>
      <c r="E416" s="42" t="str">
        <f ca="1">_xlfn.IFNA(VLOOKUP(B416,Rubric[],2+VALUE(LEFT(Type!$B$1,1)),),"")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- 45. ISO2</v>
      </c>
      <c r="F416" s="42" t="str">
        <f ca="1">_xlfn.IFNA(VLOOKUP(A416,Table4[[#All],[Id_Serv]:[Dsg_EN Servico]],2+VALUE(LEFT(Type!$B$1,1)),0),"")</f>
        <v>5. Emissão de instrumentos de pagamento</v>
      </c>
      <c r="G416" s="43" t="b">
        <f t="shared" ca="1" si="39"/>
        <v>0</v>
      </c>
      <c r="H416" s="73">
        <f t="shared" si="40"/>
        <v>8</v>
      </c>
      <c r="I416" s="73">
        <v>80</v>
      </c>
      <c r="J416" s="73">
        <v>2</v>
      </c>
      <c r="K416" s="72" t="str">
        <f t="shared" si="41"/>
        <v/>
      </c>
      <c r="L416" s="38" t="str">
        <f ca="1">VLOOKUP(B416,TA_Rubric!$A$1:$G$93,4+LEFT(Type!$B$1,1),)</f>
        <v>Não</v>
      </c>
    </row>
    <row r="417" spans="1:12" ht="63.95" customHeight="1" x14ac:dyDescent="0.25">
      <c r="A417" s="39">
        <f t="shared" ca="1" si="37"/>
        <v>5</v>
      </c>
      <c r="B417" s="39">
        <f t="shared" ca="1" si="38"/>
        <v>81</v>
      </c>
      <c r="C417" s="49"/>
      <c r="D417" s="16" t="b">
        <f t="shared" ca="1" si="42"/>
        <v>0</v>
      </c>
      <c r="E417" s="42" t="str">
        <f ca="1">_xlfn.IFNA(VLOOKUP(B417,Rubric[],2+VALUE(LEFT(Type!$B$1,1)),),"")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- 46. ISO2</v>
      </c>
      <c r="F417" s="42" t="str">
        <f ca="1">_xlfn.IFNA(VLOOKUP(A417,Table4[[#All],[Id_Serv]:[Dsg_EN Servico]],2+VALUE(LEFT(Type!$B$1,1)),0),"")</f>
        <v>5. Emissão de instrumentos de pagamento</v>
      </c>
      <c r="G417" s="43" t="b">
        <f t="shared" ca="1" si="39"/>
        <v>0</v>
      </c>
      <c r="H417" s="73">
        <f t="shared" si="40"/>
        <v>8</v>
      </c>
      <c r="I417" s="73">
        <v>81</v>
      </c>
      <c r="J417" s="73">
        <v>2</v>
      </c>
      <c r="K417" s="72" t="str">
        <f t="shared" si="41"/>
        <v/>
      </c>
      <c r="L417" s="38" t="str">
        <f ca="1">VLOOKUP(B417,TA_Rubric!$A$1:$G$93,4+LEFT(Type!$B$1,1),)</f>
        <v>Não</v>
      </c>
    </row>
    <row r="418" spans="1:12" ht="63.95" customHeight="1" x14ac:dyDescent="0.25">
      <c r="A418" s="39">
        <f t="shared" ca="1" si="37"/>
        <v>5</v>
      </c>
      <c r="B418" s="39">
        <f t="shared" ca="1" si="38"/>
        <v>82</v>
      </c>
      <c r="C418" s="49"/>
      <c r="D418" s="16" t="b">
        <f t="shared" ca="1" si="42"/>
        <v>0</v>
      </c>
      <c r="E418" s="42" t="str">
        <f ca="1">_xlfn.IFNA(VLOOKUP(B418,Rubric[],2+VALUE(LEFT(Type!$B$1,1)),),"")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- 47. ISO2</v>
      </c>
      <c r="F418" s="42" t="str">
        <f ca="1">_xlfn.IFNA(VLOOKUP(A418,Table4[[#All],[Id_Serv]:[Dsg_EN Servico]],2+VALUE(LEFT(Type!$B$1,1)),0),"")</f>
        <v>5. Emissão de instrumentos de pagamento</v>
      </c>
      <c r="G418" s="43" t="b">
        <f t="shared" ca="1" si="39"/>
        <v>0</v>
      </c>
      <c r="H418" s="73">
        <f t="shared" si="40"/>
        <v>8</v>
      </c>
      <c r="I418" s="73">
        <v>82</v>
      </c>
      <c r="J418" s="73">
        <v>2</v>
      </c>
      <c r="K418" s="72" t="str">
        <f t="shared" si="41"/>
        <v/>
      </c>
      <c r="L418" s="38" t="str">
        <f ca="1">VLOOKUP(B418,TA_Rubric!$A$1:$G$93,4+LEFT(Type!$B$1,1),)</f>
        <v>Não</v>
      </c>
    </row>
    <row r="419" spans="1:12" ht="63.95" customHeight="1" x14ac:dyDescent="0.25">
      <c r="A419" s="39">
        <f t="shared" ca="1" si="37"/>
        <v>5</v>
      </c>
      <c r="B419" s="39">
        <f t="shared" ca="1" si="38"/>
        <v>83</v>
      </c>
      <c r="C419" s="49"/>
      <c r="D419" s="16" t="b">
        <f t="shared" ca="1" si="42"/>
        <v>0</v>
      </c>
      <c r="E419" s="42" t="str">
        <f ca="1">_xlfn.IFNA(VLOOKUP(B419,Rubric[],2+VALUE(LEFT(Type!$B$1,1)),),"")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- 48. ISO2</v>
      </c>
      <c r="F419" s="42" t="str">
        <f ca="1">_xlfn.IFNA(VLOOKUP(A419,Table4[[#All],[Id_Serv]:[Dsg_EN Servico]],2+VALUE(LEFT(Type!$B$1,1)),0),"")</f>
        <v>5. Emissão de instrumentos de pagamento</v>
      </c>
      <c r="G419" s="43" t="b">
        <f t="shared" ca="1" si="39"/>
        <v>0</v>
      </c>
      <c r="H419" s="73">
        <f t="shared" si="40"/>
        <v>8</v>
      </c>
      <c r="I419" s="73">
        <v>83</v>
      </c>
      <c r="J419" s="73">
        <v>2</v>
      </c>
      <c r="K419" s="72" t="str">
        <f t="shared" si="41"/>
        <v/>
      </c>
      <c r="L419" s="38" t="str">
        <f ca="1">VLOOKUP(B419,TA_Rubric!$A$1:$G$93,4+LEFT(Type!$B$1,1),)</f>
        <v>Não</v>
      </c>
    </row>
    <row r="420" spans="1:12" ht="63.95" customHeight="1" x14ac:dyDescent="0.25">
      <c r="A420" s="39">
        <f t="shared" ca="1" si="37"/>
        <v>5</v>
      </c>
      <c r="B420" s="39">
        <f t="shared" ca="1" si="38"/>
        <v>84</v>
      </c>
      <c r="C420" s="49"/>
      <c r="D420" s="16" t="b">
        <f t="shared" ca="1" si="42"/>
        <v>0</v>
      </c>
      <c r="E420" s="42" t="str">
        <f ca="1">_xlfn.IFNA(VLOOKUP(B420,Rubric[],2+VALUE(LEFT(Type!$B$1,1)),),"")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- 49. ISO2</v>
      </c>
      <c r="F420" s="42" t="str">
        <f ca="1">_xlfn.IFNA(VLOOKUP(A420,Table4[[#All],[Id_Serv]:[Dsg_EN Servico]],2+VALUE(LEFT(Type!$B$1,1)),0),"")</f>
        <v>5. Emissão de instrumentos de pagamento</v>
      </c>
      <c r="G420" s="43" t="b">
        <f t="shared" ca="1" si="39"/>
        <v>0</v>
      </c>
      <c r="H420" s="73">
        <f t="shared" si="40"/>
        <v>8</v>
      </c>
      <c r="I420" s="73">
        <v>84</v>
      </c>
      <c r="J420" s="73">
        <v>2</v>
      </c>
      <c r="K420" s="72" t="str">
        <f t="shared" si="41"/>
        <v/>
      </c>
      <c r="L420" s="38" t="str">
        <f ca="1">VLOOKUP(B420,TA_Rubric!$A$1:$G$93,4+LEFT(Type!$B$1,1),)</f>
        <v>Não</v>
      </c>
    </row>
    <row r="421" spans="1:12" ht="63.95" customHeight="1" x14ac:dyDescent="0.25">
      <c r="A421" s="39">
        <f t="shared" ca="1" si="37"/>
        <v>5</v>
      </c>
      <c r="B421" s="39">
        <f t="shared" ca="1" si="38"/>
        <v>85</v>
      </c>
      <c r="C421" s="49"/>
      <c r="D421" s="16" t="b">
        <f t="shared" ca="1" si="42"/>
        <v>0</v>
      </c>
      <c r="E421" s="42" t="str">
        <f ca="1">_xlfn.IFNA(VLOOKUP(B421,Rubric[],2+VALUE(LEFT(Type!$B$1,1)),),"")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- 50. ISO2</v>
      </c>
      <c r="F421" s="42" t="str">
        <f ca="1">_xlfn.IFNA(VLOOKUP(A421,Table4[[#All],[Id_Serv]:[Dsg_EN Servico]],2+VALUE(LEFT(Type!$B$1,1)),0),"")</f>
        <v>5. Emissão de instrumentos de pagamento</v>
      </c>
      <c r="G421" s="43" t="b">
        <f t="shared" ca="1" si="39"/>
        <v>0</v>
      </c>
      <c r="H421" s="73">
        <f t="shared" si="40"/>
        <v>8</v>
      </c>
      <c r="I421" s="73">
        <v>85</v>
      </c>
      <c r="J421" s="73">
        <v>2</v>
      </c>
      <c r="K421" s="72" t="str">
        <f t="shared" si="41"/>
        <v/>
      </c>
      <c r="L421" s="38" t="str">
        <f ca="1">VLOOKUP(B421,TA_Rubric!$A$1:$G$93,4+LEFT(Type!$B$1,1),)</f>
        <v>Não</v>
      </c>
    </row>
    <row r="422" spans="1:12" ht="63.95" customHeight="1" x14ac:dyDescent="0.25">
      <c r="A422" s="38">
        <f t="shared" ca="1" si="37"/>
        <v>6</v>
      </c>
      <c r="B422" s="38">
        <f t="shared" ca="1" si="38"/>
        <v>2</v>
      </c>
      <c r="C422" s="49"/>
      <c r="D422" s="15" t="b">
        <f t="shared" ca="1" si="42"/>
        <v>0</v>
      </c>
      <c r="E422" s="40" t="str">
        <f ca="1">_xlfn.IFNA(VLOOKUP(B422,Rubric[],2+VALUE(LEFT(Type!$B$1,1)),),"")</f>
        <v>3. Atividade em território nacional durante o período de referência - a) Número total de operações realizadas com origem em Portugal;</v>
      </c>
      <c r="F422" s="40" t="str">
        <f ca="1">_xlfn.IFNA(VLOOKUP(A422,Table4[[#All],[Id_Serv]:[Dsg_EN Servico]],2+VALUE(LEFT(Type!$B$1,1)),0),"")</f>
        <v>6. Aquisição de operações de pagamento</v>
      </c>
      <c r="G422" s="41" t="b">
        <f t="shared" ca="1" si="39"/>
        <v>0</v>
      </c>
      <c r="H422" s="72">
        <f t="shared" si="40"/>
        <v>9</v>
      </c>
      <c r="I422" s="72">
        <v>2</v>
      </c>
      <c r="J422" s="72">
        <v>2</v>
      </c>
      <c r="K422" s="72" t="str">
        <f t="shared" si="41"/>
        <v/>
      </c>
      <c r="L422" s="38" t="str">
        <f ca="1">VLOOKUP(B422,TA_Rubric!$A$1:$G$93,4+LEFT(Type!$B$1,1),)</f>
        <v>Sim</v>
      </c>
    </row>
    <row r="423" spans="1:12" ht="63.95" customHeight="1" x14ac:dyDescent="0.25">
      <c r="A423" s="39">
        <f t="shared" ca="1" si="37"/>
        <v>6</v>
      </c>
      <c r="B423" s="39">
        <f t="shared" ca="1" si="38"/>
        <v>3</v>
      </c>
      <c r="C423" s="49"/>
      <c r="D423" s="16" t="b">
        <f t="shared" ca="1" si="42"/>
        <v>0</v>
      </c>
      <c r="E423" s="42" t="str">
        <f ca="1">_xlfn.IFNA(VLOOKUP(B423,Rubric[],2+VALUE(LEFT(Type!$B$1,1)),),"")</f>
        <v>3. Atividade em território nacional durante o período de referência - b) Montante agregado, em euros, das operações realizadas com origem em Portugal;</v>
      </c>
      <c r="F423" s="42" t="str">
        <f ca="1">_xlfn.IFNA(VLOOKUP(A423,Table4[[#All],[Id_Serv]:[Dsg_EN Servico]],2+VALUE(LEFT(Type!$B$1,1)),0),"")</f>
        <v>6. Aquisição de operações de pagamento</v>
      </c>
      <c r="G423" s="43" t="b">
        <f t="shared" ca="1" si="39"/>
        <v>0</v>
      </c>
      <c r="H423" s="73">
        <f t="shared" si="40"/>
        <v>9</v>
      </c>
      <c r="I423" s="73">
        <v>3</v>
      </c>
      <c r="J423" s="73">
        <v>2</v>
      </c>
      <c r="K423" s="72" t="str">
        <f t="shared" si="41"/>
        <v/>
      </c>
      <c r="L423" s="38" t="str">
        <f ca="1">VLOOKUP(B423,TA_Rubric!$A$1:$G$93,4+LEFT(Type!$B$1,1),)</f>
        <v>Sim</v>
      </c>
    </row>
    <row r="424" spans="1:12" ht="63.95" customHeight="1" x14ac:dyDescent="0.25">
      <c r="A424" s="39">
        <f t="shared" ca="1" si="37"/>
        <v>6</v>
      </c>
      <c r="B424" s="39">
        <f t="shared" ca="1" si="38"/>
        <v>4</v>
      </c>
      <c r="C424" s="49"/>
      <c r="D424" s="16" t="b">
        <f t="shared" ca="1" si="42"/>
        <v>0</v>
      </c>
      <c r="E424" s="42" t="str">
        <f ca="1">_xlfn.IFNA(VLOOKUP(B424,Rubric[],2+VALUE(LEFT(Type!$B$1,1)),),"")</f>
        <v>3. Atividade em território nacional durante o período de referência - c) Número total de operações realizadas com destino para Portugal;</v>
      </c>
      <c r="F424" s="42" t="str">
        <f ca="1">_xlfn.IFNA(VLOOKUP(A424,Table4[[#All],[Id_Serv]:[Dsg_EN Servico]],2+VALUE(LEFT(Type!$B$1,1)),0),"")</f>
        <v>6. Aquisição de operações de pagamento</v>
      </c>
      <c r="G424" s="43" t="b">
        <f t="shared" ca="1" si="39"/>
        <v>0</v>
      </c>
      <c r="H424" s="73">
        <f t="shared" si="40"/>
        <v>9</v>
      </c>
      <c r="I424" s="73">
        <v>4</v>
      </c>
      <c r="J424" s="73">
        <v>2</v>
      </c>
      <c r="K424" s="72" t="str">
        <f t="shared" si="41"/>
        <v/>
      </c>
      <c r="L424" s="38" t="str">
        <f ca="1">VLOOKUP(B424,TA_Rubric!$A$1:$G$93,4+LEFT(Type!$B$1,1),)</f>
        <v>Sim</v>
      </c>
    </row>
    <row r="425" spans="1:12" ht="63.95" customHeight="1" x14ac:dyDescent="0.25">
      <c r="A425" s="39">
        <f t="shared" ca="1" si="37"/>
        <v>6</v>
      </c>
      <c r="B425" s="39">
        <f t="shared" ca="1" si="38"/>
        <v>5</v>
      </c>
      <c r="C425" s="49"/>
      <c r="D425" s="16" t="b">
        <f t="shared" ca="1" si="42"/>
        <v>0</v>
      </c>
      <c r="E425" s="42" t="str">
        <f ca="1">_xlfn.IFNA(VLOOKUP(B425,Rubric[],2+VALUE(LEFT(Type!$B$1,1)),),"")</f>
        <v>3. Atividade em território nacional durante o período de referência - d) Montante agregado, em euros, das operações realizadas com destino para Portugal;</v>
      </c>
      <c r="F425" s="42" t="str">
        <f ca="1">_xlfn.IFNA(VLOOKUP(A425,Table4[[#All],[Id_Serv]:[Dsg_EN Servico]],2+VALUE(LEFT(Type!$B$1,1)),0),"")</f>
        <v>6. Aquisição de operações de pagamento</v>
      </c>
      <c r="G425" s="43" t="b">
        <f t="shared" ca="1" si="39"/>
        <v>0</v>
      </c>
      <c r="H425" s="73">
        <f t="shared" si="40"/>
        <v>9</v>
      </c>
      <c r="I425" s="73">
        <v>5</v>
      </c>
      <c r="J425" s="73">
        <v>2</v>
      </c>
      <c r="K425" s="72" t="str">
        <f t="shared" si="41"/>
        <v/>
      </c>
      <c r="L425" s="38" t="str">
        <f ca="1">VLOOKUP(B425,TA_Rubric!$A$1:$G$93,4+LEFT(Type!$B$1,1),)</f>
        <v>Sim</v>
      </c>
    </row>
    <row r="426" spans="1:12" ht="63.95" customHeight="1" x14ac:dyDescent="0.25">
      <c r="A426" s="39">
        <f t="shared" ca="1" si="37"/>
        <v>6</v>
      </c>
      <c r="B426" s="39">
        <f t="shared" ca="1" si="38"/>
        <v>6</v>
      </c>
      <c r="C426" s="49"/>
      <c r="D426" s="16" t="b">
        <f t="shared" ca="1" si="42"/>
        <v>0</v>
      </c>
      <c r="E426" s="42" t="str">
        <f ca="1">_xlfn.IFNA(VLOOKUP(B426,Rubric[],2+VALUE(LEFT(Type!$B$1,1)),),"")</f>
        <v>3. Atividade em território nacional durante o período de referência - e) Indicação das 10 jurisdições de destino das operações com origem em Portugal que apresentam o montante agregado mais elevado de operações; - 1.  ISO2</v>
      </c>
      <c r="F426" s="42" t="str">
        <f ca="1">_xlfn.IFNA(VLOOKUP(A426,Table4[[#All],[Id_Serv]:[Dsg_EN Servico]],2+VALUE(LEFT(Type!$B$1,1)),0),"")</f>
        <v>6. Aquisição de operações de pagamento</v>
      </c>
      <c r="G426" s="43" t="b">
        <f t="shared" ca="1" si="39"/>
        <v>0</v>
      </c>
      <c r="H426" s="73">
        <f t="shared" si="40"/>
        <v>9</v>
      </c>
      <c r="I426" s="73">
        <v>6</v>
      </c>
      <c r="J426" s="73">
        <v>2</v>
      </c>
      <c r="K426" s="72" t="str">
        <f t="shared" si="41"/>
        <v/>
      </c>
      <c r="L426" s="38" t="str">
        <f ca="1">VLOOKUP(B426,TA_Rubric!$A$1:$G$93,4+LEFT(Type!$B$1,1),)</f>
        <v>Não</v>
      </c>
    </row>
    <row r="427" spans="1:12" ht="63.95" customHeight="1" x14ac:dyDescent="0.25">
      <c r="A427" s="39">
        <f t="shared" ca="1" si="37"/>
        <v>6</v>
      </c>
      <c r="B427" s="39">
        <f t="shared" ca="1" si="38"/>
        <v>7</v>
      </c>
      <c r="C427" s="49"/>
      <c r="D427" s="16" t="b">
        <f t="shared" ca="1" si="42"/>
        <v>0</v>
      </c>
      <c r="E427" s="42" t="str">
        <f ca="1">_xlfn.IFNA(VLOOKUP(B427,Rubric[],2+VALUE(LEFT(Type!$B$1,1)),),"")</f>
        <v>3. Atividade em território nacional durante o período de referência - e) Indicação das 10 jurisdições de destino das operações com origem em Portugal que apresentam o montante agregado mais elevado de operações; - 2.  ISO2</v>
      </c>
      <c r="F427" s="42" t="str">
        <f ca="1">_xlfn.IFNA(VLOOKUP(A427,Table4[[#All],[Id_Serv]:[Dsg_EN Servico]],2+VALUE(LEFT(Type!$B$1,1)),0),"")</f>
        <v>6. Aquisição de operações de pagamento</v>
      </c>
      <c r="G427" s="43" t="b">
        <f t="shared" ca="1" si="39"/>
        <v>0</v>
      </c>
      <c r="H427" s="73">
        <f t="shared" si="40"/>
        <v>9</v>
      </c>
      <c r="I427" s="73">
        <v>7</v>
      </c>
      <c r="J427" s="73">
        <v>2</v>
      </c>
      <c r="K427" s="72" t="str">
        <f t="shared" si="41"/>
        <v/>
      </c>
      <c r="L427" s="38" t="str">
        <f ca="1">VLOOKUP(B427,TA_Rubric!$A$1:$G$93,4+LEFT(Type!$B$1,1),)</f>
        <v>Não</v>
      </c>
    </row>
    <row r="428" spans="1:12" ht="63.95" customHeight="1" x14ac:dyDescent="0.25">
      <c r="A428" s="39">
        <f t="shared" ca="1" si="37"/>
        <v>6</v>
      </c>
      <c r="B428" s="39">
        <f t="shared" ca="1" si="38"/>
        <v>8</v>
      </c>
      <c r="C428" s="49"/>
      <c r="D428" s="16" t="b">
        <f t="shared" ca="1" si="42"/>
        <v>0</v>
      </c>
      <c r="E428" s="42" t="str">
        <f ca="1">_xlfn.IFNA(VLOOKUP(B428,Rubric[],2+VALUE(LEFT(Type!$B$1,1)),),"")</f>
        <v>3. Atividade em território nacional durante o período de referência - e) Indicação das 10 jurisdições de destino das operações com origem em Portugal que apresentam o montante agregado mais elevado de operações; - 3.  ISO2</v>
      </c>
      <c r="F428" s="42" t="str">
        <f ca="1">_xlfn.IFNA(VLOOKUP(A428,Table4[[#All],[Id_Serv]:[Dsg_EN Servico]],2+VALUE(LEFT(Type!$B$1,1)),0),"")</f>
        <v>6. Aquisição de operações de pagamento</v>
      </c>
      <c r="G428" s="43" t="b">
        <f t="shared" ca="1" si="39"/>
        <v>0</v>
      </c>
      <c r="H428" s="73">
        <f t="shared" si="40"/>
        <v>9</v>
      </c>
      <c r="I428" s="73">
        <v>8</v>
      </c>
      <c r="J428" s="73">
        <v>2</v>
      </c>
      <c r="K428" s="72" t="str">
        <f t="shared" si="41"/>
        <v/>
      </c>
      <c r="L428" s="38" t="str">
        <f ca="1">VLOOKUP(B428,TA_Rubric!$A$1:$G$93,4+LEFT(Type!$B$1,1),)</f>
        <v>Não</v>
      </c>
    </row>
    <row r="429" spans="1:12" ht="63.95" customHeight="1" x14ac:dyDescent="0.25">
      <c r="A429" s="39">
        <f t="shared" ca="1" si="37"/>
        <v>6</v>
      </c>
      <c r="B429" s="39">
        <f t="shared" ca="1" si="38"/>
        <v>9</v>
      </c>
      <c r="C429" s="49"/>
      <c r="D429" s="16" t="b">
        <f t="shared" ca="1" si="42"/>
        <v>0</v>
      </c>
      <c r="E429" s="42" t="str">
        <f ca="1">_xlfn.IFNA(VLOOKUP(B429,Rubric[],2+VALUE(LEFT(Type!$B$1,1)),),"")</f>
        <v>3. Atividade em território nacional durante o período de referência - e) Indicação das 10 jurisdições de destino das operações com origem em Portugal que apresentam o montante agregado mais elevado de operações; - 4.  ISO2</v>
      </c>
      <c r="F429" s="42" t="str">
        <f ca="1">_xlfn.IFNA(VLOOKUP(A429,Table4[[#All],[Id_Serv]:[Dsg_EN Servico]],2+VALUE(LEFT(Type!$B$1,1)),0),"")</f>
        <v>6. Aquisição de operações de pagamento</v>
      </c>
      <c r="G429" s="43" t="b">
        <f t="shared" ca="1" si="39"/>
        <v>0</v>
      </c>
      <c r="H429" s="73">
        <f t="shared" si="40"/>
        <v>9</v>
      </c>
      <c r="I429" s="73">
        <v>9</v>
      </c>
      <c r="J429" s="73">
        <v>2</v>
      </c>
      <c r="K429" s="72" t="str">
        <f t="shared" si="41"/>
        <v/>
      </c>
      <c r="L429" s="38" t="str">
        <f ca="1">VLOOKUP(B429,TA_Rubric!$A$1:$G$93,4+LEFT(Type!$B$1,1),)</f>
        <v>Não</v>
      </c>
    </row>
    <row r="430" spans="1:12" ht="63.95" customHeight="1" x14ac:dyDescent="0.25">
      <c r="A430" s="39">
        <f t="shared" ca="1" si="37"/>
        <v>6</v>
      </c>
      <c r="B430" s="39">
        <f t="shared" ca="1" si="38"/>
        <v>10</v>
      </c>
      <c r="C430" s="49"/>
      <c r="D430" s="16" t="b">
        <f t="shared" ca="1" si="42"/>
        <v>0</v>
      </c>
      <c r="E430" s="42" t="str">
        <f ca="1">_xlfn.IFNA(VLOOKUP(B430,Rubric[],2+VALUE(LEFT(Type!$B$1,1)),),"")</f>
        <v>3. Atividade em território nacional durante o período de referência - e) Indicação das 10 jurisdições de destino das operações com origem em Portugal que apresentam o montante agregado mais elevado de operações; - 5.  ISO2</v>
      </c>
      <c r="F430" s="42" t="str">
        <f ca="1">_xlfn.IFNA(VLOOKUP(A430,Table4[[#All],[Id_Serv]:[Dsg_EN Servico]],2+VALUE(LEFT(Type!$B$1,1)),0),"")</f>
        <v>6. Aquisição de operações de pagamento</v>
      </c>
      <c r="G430" s="43" t="b">
        <f t="shared" ca="1" si="39"/>
        <v>0</v>
      </c>
      <c r="H430" s="73">
        <f t="shared" si="40"/>
        <v>9</v>
      </c>
      <c r="I430" s="73">
        <v>10</v>
      </c>
      <c r="J430" s="73">
        <v>2</v>
      </c>
      <c r="K430" s="72" t="str">
        <f t="shared" si="41"/>
        <v/>
      </c>
      <c r="L430" s="38" t="str">
        <f ca="1">VLOOKUP(B430,TA_Rubric!$A$1:$G$93,4+LEFT(Type!$B$1,1),)</f>
        <v>Não</v>
      </c>
    </row>
    <row r="431" spans="1:12" ht="63.95" customHeight="1" x14ac:dyDescent="0.25">
      <c r="A431" s="39">
        <f t="shared" ca="1" si="37"/>
        <v>6</v>
      </c>
      <c r="B431" s="39">
        <f t="shared" ca="1" si="38"/>
        <v>11</v>
      </c>
      <c r="C431" s="49"/>
      <c r="D431" s="16" t="b">
        <f t="shared" ca="1" si="42"/>
        <v>0</v>
      </c>
      <c r="E431" s="42" t="str">
        <f ca="1">_xlfn.IFNA(VLOOKUP(B431,Rubric[],2+VALUE(LEFT(Type!$B$1,1)),),"")</f>
        <v>3. Atividade em território nacional durante o período de referência - e) Indicação das 10 jurisdições de destino das operações com origem em Portugal que apresentam o montante agregado mais elevado de operações; - 6.  ISO2</v>
      </c>
      <c r="F431" s="42" t="str">
        <f ca="1">_xlfn.IFNA(VLOOKUP(A431,Table4[[#All],[Id_Serv]:[Dsg_EN Servico]],2+VALUE(LEFT(Type!$B$1,1)),0),"")</f>
        <v>6. Aquisição de operações de pagamento</v>
      </c>
      <c r="G431" s="43" t="b">
        <f t="shared" ca="1" si="39"/>
        <v>0</v>
      </c>
      <c r="H431" s="73">
        <f t="shared" si="40"/>
        <v>9</v>
      </c>
      <c r="I431" s="73">
        <v>11</v>
      </c>
      <c r="J431" s="73">
        <v>2</v>
      </c>
      <c r="K431" s="72" t="str">
        <f t="shared" si="41"/>
        <v/>
      </c>
      <c r="L431" s="38" t="str">
        <f ca="1">VLOOKUP(B431,TA_Rubric!$A$1:$G$93,4+LEFT(Type!$B$1,1),)</f>
        <v>Não</v>
      </c>
    </row>
    <row r="432" spans="1:12" ht="63.95" customHeight="1" x14ac:dyDescent="0.25">
      <c r="A432" s="39">
        <f t="shared" ca="1" si="37"/>
        <v>6</v>
      </c>
      <c r="B432" s="39">
        <f t="shared" ca="1" si="38"/>
        <v>12</v>
      </c>
      <c r="C432" s="49"/>
      <c r="D432" s="16" t="b">
        <f t="shared" ca="1" si="42"/>
        <v>0</v>
      </c>
      <c r="E432" s="42" t="str">
        <f ca="1">_xlfn.IFNA(VLOOKUP(B432,Rubric[],2+VALUE(LEFT(Type!$B$1,1)),),"")</f>
        <v>3. Atividade em território nacional durante o período de referência - e) Indicação das 10 jurisdições de destino das operações com origem em Portugal que apresentam o montante agregado mais elevado de operações; - 7.  ISO2</v>
      </c>
      <c r="F432" s="42" t="str">
        <f ca="1">_xlfn.IFNA(VLOOKUP(A432,Table4[[#All],[Id_Serv]:[Dsg_EN Servico]],2+VALUE(LEFT(Type!$B$1,1)),0),"")</f>
        <v>6. Aquisição de operações de pagamento</v>
      </c>
      <c r="G432" s="43" t="b">
        <f t="shared" ca="1" si="39"/>
        <v>0</v>
      </c>
      <c r="H432" s="73">
        <f t="shared" si="40"/>
        <v>9</v>
      </c>
      <c r="I432" s="73">
        <v>12</v>
      </c>
      <c r="J432" s="73">
        <v>2</v>
      </c>
      <c r="K432" s="72" t="str">
        <f t="shared" si="41"/>
        <v/>
      </c>
      <c r="L432" s="38" t="str">
        <f ca="1">VLOOKUP(B432,TA_Rubric!$A$1:$G$93,4+LEFT(Type!$B$1,1),)</f>
        <v>Não</v>
      </c>
    </row>
    <row r="433" spans="1:12" ht="63.95" customHeight="1" x14ac:dyDescent="0.25">
      <c r="A433" s="39">
        <f t="shared" ca="1" si="37"/>
        <v>6</v>
      </c>
      <c r="B433" s="39">
        <f t="shared" ca="1" si="38"/>
        <v>13</v>
      </c>
      <c r="C433" s="49"/>
      <c r="D433" s="16" t="b">
        <f t="shared" ca="1" si="42"/>
        <v>0</v>
      </c>
      <c r="E433" s="42" t="str">
        <f ca="1">_xlfn.IFNA(VLOOKUP(B433,Rubric[],2+VALUE(LEFT(Type!$B$1,1)),),"")</f>
        <v>3. Atividade em território nacional durante o período de referência - e) Indicação das 10 jurisdições de destino das operações com origem em Portugal que apresentam o montante agregado mais elevado de operações; - 8.  ISO2</v>
      </c>
      <c r="F433" s="42" t="str">
        <f ca="1">_xlfn.IFNA(VLOOKUP(A433,Table4[[#All],[Id_Serv]:[Dsg_EN Servico]],2+VALUE(LEFT(Type!$B$1,1)),0),"")</f>
        <v>6. Aquisição de operações de pagamento</v>
      </c>
      <c r="G433" s="43" t="b">
        <f t="shared" ca="1" si="39"/>
        <v>0</v>
      </c>
      <c r="H433" s="73">
        <f t="shared" si="40"/>
        <v>9</v>
      </c>
      <c r="I433" s="73">
        <v>13</v>
      </c>
      <c r="J433" s="73">
        <v>2</v>
      </c>
      <c r="K433" s="72" t="str">
        <f t="shared" si="41"/>
        <v/>
      </c>
      <c r="L433" s="38" t="str">
        <f ca="1">VLOOKUP(B433,TA_Rubric!$A$1:$G$93,4+LEFT(Type!$B$1,1),)</f>
        <v>Não</v>
      </c>
    </row>
    <row r="434" spans="1:12" ht="63.95" customHeight="1" x14ac:dyDescent="0.25">
      <c r="A434" s="39">
        <f t="shared" ca="1" si="37"/>
        <v>6</v>
      </c>
      <c r="B434" s="39">
        <f t="shared" ca="1" si="38"/>
        <v>14</v>
      </c>
      <c r="C434" s="49"/>
      <c r="D434" s="16" t="b">
        <f t="shared" ca="1" si="42"/>
        <v>0</v>
      </c>
      <c r="E434" s="42" t="str">
        <f ca="1">_xlfn.IFNA(VLOOKUP(B434,Rubric[],2+VALUE(LEFT(Type!$B$1,1)),),"")</f>
        <v>3. Atividade em território nacional durante o período de referência - e) Indicação das 10 jurisdições de destino das operações com origem em Portugal que apresentam o montante agregado mais elevado de operações; - 9.  ISO2</v>
      </c>
      <c r="F434" s="42" t="str">
        <f ca="1">_xlfn.IFNA(VLOOKUP(A434,Table4[[#All],[Id_Serv]:[Dsg_EN Servico]],2+VALUE(LEFT(Type!$B$1,1)),0),"")</f>
        <v>6. Aquisição de operações de pagamento</v>
      </c>
      <c r="G434" s="43" t="b">
        <f t="shared" ca="1" si="39"/>
        <v>0</v>
      </c>
      <c r="H434" s="73">
        <f t="shared" si="40"/>
        <v>9</v>
      </c>
      <c r="I434" s="73">
        <v>14</v>
      </c>
      <c r="J434" s="73">
        <v>2</v>
      </c>
      <c r="K434" s="72" t="str">
        <f t="shared" si="41"/>
        <v/>
      </c>
      <c r="L434" s="38" t="str">
        <f ca="1">VLOOKUP(B434,TA_Rubric!$A$1:$G$93,4+LEFT(Type!$B$1,1),)</f>
        <v>Não</v>
      </c>
    </row>
    <row r="435" spans="1:12" ht="63.95" customHeight="1" x14ac:dyDescent="0.25">
      <c r="A435" s="39">
        <f t="shared" ca="1" si="37"/>
        <v>6</v>
      </c>
      <c r="B435" s="39">
        <f t="shared" ca="1" si="38"/>
        <v>15</v>
      </c>
      <c r="C435" s="49"/>
      <c r="D435" s="16" t="b">
        <f t="shared" ca="1" si="42"/>
        <v>0</v>
      </c>
      <c r="E435" s="42" t="str">
        <f ca="1">_xlfn.IFNA(VLOOKUP(B435,Rubric[],2+VALUE(LEFT(Type!$B$1,1)),),"")</f>
        <v>3. Atividade em território nacional durante o período de referência - e) Indicação das 10 jurisdições de destino das operações com origem em Portugal que apresentam o montante agregado mais elevado de operações; - 10. ISO2</v>
      </c>
      <c r="F435" s="42" t="str">
        <f ca="1">_xlfn.IFNA(VLOOKUP(A435,Table4[[#All],[Id_Serv]:[Dsg_EN Servico]],2+VALUE(LEFT(Type!$B$1,1)),0),"")</f>
        <v>6. Aquisição de operações de pagamento</v>
      </c>
      <c r="G435" s="43" t="b">
        <f t="shared" ca="1" si="39"/>
        <v>0</v>
      </c>
      <c r="H435" s="73">
        <f t="shared" si="40"/>
        <v>9</v>
      </c>
      <c r="I435" s="73">
        <v>15</v>
      </c>
      <c r="J435" s="73">
        <v>2</v>
      </c>
      <c r="K435" s="72" t="str">
        <f t="shared" si="41"/>
        <v/>
      </c>
      <c r="L435" s="38" t="str">
        <f ca="1">VLOOKUP(B435,TA_Rubric!$A$1:$G$93,4+LEFT(Type!$B$1,1),)</f>
        <v>Não</v>
      </c>
    </row>
    <row r="436" spans="1:12" ht="63.95" customHeight="1" x14ac:dyDescent="0.25">
      <c r="A436" s="39">
        <f t="shared" ca="1" si="37"/>
        <v>6</v>
      </c>
      <c r="B436" s="39">
        <f t="shared" ca="1" si="38"/>
        <v>16</v>
      </c>
      <c r="C436" s="49"/>
      <c r="D436" s="16" t="b">
        <f t="shared" ca="1" si="42"/>
        <v>0</v>
      </c>
      <c r="E436" s="42" t="str">
        <f ca="1">_xlfn.IFNA(VLOOKUP(B436,Rubric[],2+VALUE(LEFT(Type!$B$1,1)),),"")</f>
        <v>3. Atividade em território nacional durante o período de referência - f) Indicação das 10 jurisdições de origem das operações com destino em Portugal que apresentam o montante agregado mais elevado de operações; - 1.  ISO2</v>
      </c>
      <c r="F436" s="42" t="str">
        <f ca="1">_xlfn.IFNA(VLOOKUP(A436,Table4[[#All],[Id_Serv]:[Dsg_EN Servico]],2+VALUE(LEFT(Type!$B$1,1)),0),"")</f>
        <v>6. Aquisição de operações de pagamento</v>
      </c>
      <c r="G436" s="43" t="b">
        <f t="shared" ca="1" si="39"/>
        <v>0</v>
      </c>
      <c r="H436" s="73">
        <f t="shared" si="40"/>
        <v>9</v>
      </c>
      <c r="I436" s="73">
        <v>16</v>
      </c>
      <c r="J436" s="73">
        <v>2</v>
      </c>
      <c r="K436" s="72" t="str">
        <f t="shared" si="41"/>
        <v/>
      </c>
      <c r="L436" s="38" t="str">
        <f ca="1">VLOOKUP(B436,TA_Rubric!$A$1:$G$93,4+LEFT(Type!$B$1,1),)</f>
        <v>Não</v>
      </c>
    </row>
    <row r="437" spans="1:12" ht="63.95" customHeight="1" x14ac:dyDescent="0.25">
      <c r="A437" s="39">
        <f t="shared" ca="1" si="37"/>
        <v>6</v>
      </c>
      <c r="B437" s="39">
        <f t="shared" ca="1" si="38"/>
        <v>17</v>
      </c>
      <c r="C437" s="49"/>
      <c r="D437" s="16" t="b">
        <f t="shared" ca="1" si="42"/>
        <v>0</v>
      </c>
      <c r="E437" s="42" t="str">
        <f ca="1">_xlfn.IFNA(VLOOKUP(B437,Rubric[],2+VALUE(LEFT(Type!$B$1,1)),),"")</f>
        <v>3. Atividade em território nacional durante o período de referência - f) Indicação das 10 jurisdições de origem das operações com destino em Portugal que apresentam o montante agregado mais elevado de operações; - 2.  ISO2</v>
      </c>
      <c r="F437" s="42" t="str">
        <f ca="1">_xlfn.IFNA(VLOOKUP(A437,Table4[[#All],[Id_Serv]:[Dsg_EN Servico]],2+VALUE(LEFT(Type!$B$1,1)),0),"")</f>
        <v>6. Aquisição de operações de pagamento</v>
      </c>
      <c r="G437" s="43" t="b">
        <f t="shared" ca="1" si="39"/>
        <v>0</v>
      </c>
      <c r="H437" s="73">
        <f t="shared" si="40"/>
        <v>9</v>
      </c>
      <c r="I437" s="73">
        <v>17</v>
      </c>
      <c r="J437" s="73">
        <v>2</v>
      </c>
      <c r="K437" s="72" t="str">
        <f t="shared" si="41"/>
        <v/>
      </c>
      <c r="L437" s="38" t="str">
        <f ca="1">VLOOKUP(B437,TA_Rubric!$A$1:$G$93,4+LEFT(Type!$B$1,1),)</f>
        <v>Não</v>
      </c>
    </row>
    <row r="438" spans="1:12" ht="63.95" customHeight="1" x14ac:dyDescent="0.25">
      <c r="A438" s="39">
        <f t="shared" ca="1" si="37"/>
        <v>6</v>
      </c>
      <c r="B438" s="39">
        <f t="shared" ca="1" si="38"/>
        <v>18</v>
      </c>
      <c r="C438" s="49"/>
      <c r="D438" s="16" t="b">
        <f t="shared" ca="1" si="42"/>
        <v>0</v>
      </c>
      <c r="E438" s="42" t="str">
        <f ca="1">_xlfn.IFNA(VLOOKUP(B438,Rubric[],2+VALUE(LEFT(Type!$B$1,1)),),"")</f>
        <v>3. Atividade em território nacional durante o período de referência - f) Indicação das 10 jurisdições de origem das operações com destino em Portugal que apresentam o montante agregado mais elevado de operações; - 3.  ISO2</v>
      </c>
      <c r="F438" s="42" t="str">
        <f ca="1">_xlfn.IFNA(VLOOKUP(A438,Table4[[#All],[Id_Serv]:[Dsg_EN Servico]],2+VALUE(LEFT(Type!$B$1,1)),0),"")</f>
        <v>6. Aquisição de operações de pagamento</v>
      </c>
      <c r="G438" s="43" t="b">
        <f t="shared" ca="1" si="39"/>
        <v>0</v>
      </c>
      <c r="H438" s="73">
        <f t="shared" si="40"/>
        <v>9</v>
      </c>
      <c r="I438" s="73">
        <v>18</v>
      </c>
      <c r="J438" s="73">
        <v>2</v>
      </c>
      <c r="K438" s="72" t="str">
        <f t="shared" si="41"/>
        <v/>
      </c>
      <c r="L438" s="38" t="str">
        <f ca="1">VLOOKUP(B438,TA_Rubric!$A$1:$G$93,4+LEFT(Type!$B$1,1),)</f>
        <v>Não</v>
      </c>
    </row>
    <row r="439" spans="1:12" ht="63.95" customHeight="1" x14ac:dyDescent="0.25">
      <c r="A439" s="39">
        <f t="shared" ca="1" si="37"/>
        <v>6</v>
      </c>
      <c r="B439" s="39">
        <f t="shared" ca="1" si="38"/>
        <v>19</v>
      </c>
      <c r="C439" s="49"/>
      <c r="D439" s="16" t="b">
        <f t="shared" ca="1" si="42"/>
        <v>0</v>
      </c>
      <c r="E439" s="42" t="str">
        <f ca="1">_xlfn.IFNA(VLOOKUP(B439,Rubric[],2+VALUE(LEFT(Type!$B$1,1)),),"")</f>
        <v>3. Atividade em território nacional durante o período de referência - f) Indicação das 10 jurisdições de origem das operações com destino em Portugal que apresentam o montante agregado mais elevado de operações; - 4.  ISO2</v>
      </c>
      <c r="F439" s="42" t="str">
        <f ca="1">_xlfn.IFNA(VLOOKUP(A439,Table4[[#All],[Id_Serv]:[Dsg_EN Servico]],2+VALUE(LEFT(Type!$B$1,1)),0),"")</f>
        <v>6. Aquisição de operações de pagamento</v>
      </c>
      <c r="G439" s="43" t="b">
        <f t="shared" ca="1" si="39"/>
        <v>0</v>
      </c>
      <c r="H439" s="73">
        <f t="shared" si="40"/>
        <v>9</v>
      </c>
      <c r="I439" s="73">
        <v>19</v>
      </c>
      <c r="J439" s="73">
        <v>2</v>
      </c>
      <c r="K439" s="72" t="str">
        <f t="shared" si="41"/>
        <v/>
      </c>
      <c r="L439" s="38" t="str">
        <f ca="1">VLOOKUP(B439,TA_Rubric!$A$1:$G$93,4+LEFT(Type!$B$1,1),)</f>
        <v>Não</v>
      </c>
    </row>
    <row r="440" spans="1:12" ht="63.95" customHeight="1" x14ac:dyDescent="0.25">
      <c r="A440" s="39">
        <f t="shared" ca="1" si="37"/>
        <v>6</v>
      </c>
      <c r="B440" s="39">
        <f t="shared" ca="1" si="38"/>
        <v>20</v>
      </c>
      <c r="C440" s="49"/>
      <c r="D440" s="16" t="b">
        <f t="shared" ca="1" si="42"/>
        <v>0</v>
      </c>
      <c r="E440" s="42" t="str">
        <f ca="1">_xlfn.IFNA(VLOOKUP(B440,Rubric[],2+VALUE(LEFT(Type!$B$1,1)),),"")</f>
        <v>3. Atividade em território nacional durante o período de referência - f) Indicação das 10 jurisdições de origem das operações com destino em Portugal que apresentam o montante agregado mais elevado de operações; - 5.  ISO2</v>
      </c>
      <c r="F440" s="42" t="str">
        <f ca="1">_xlfn.IFNA(VLOOKUP(A440,Table4[[#All],[Id_Serv]:[Dsg_EN Servico]],2+VALUE(LEFT(Type!$B$1,1)),0),"")</f>
        <v>6. Aquisição de operações de pagamento</v>
      </c>
      <c r="G440" s="43" t="b">
        <f t="shared" ca="1" si="39"/>
        <v>0</v>
      </c>
      <c r="H440" s="73">
        <f t="shared" si="40"/>
        <v>9</v>
      </c>
      <c r="I440" s="73">
        <v>20</v>
      </c>
      <c r="J440" s="73">
        <v>2</v>
      </c>
      <c r="K440" s="72" t="str">
        <f t="shared" si="41"/>
        <v/>
      </c>
      <c r="L440" s="38" t="str">
        <f ca="1">VLOOKUP(B440,TA_Rubric!$A$1:$G$93,4+LEFT(Type!$B$1,1),)</f>
        <v>Não</v>
      </c>
    </row>
    <row r="441" spans="1:12" ht="63.95" customHeight="1" x14ac:dyDescent="0.25">
      <c r="A441" s="39">
        <f t="shared" ca="1" si="37"/>
        <v>6</v>
      </c>
      <c r="B441" s="39">
        <f t="shared" ca="1" si="38"/>
        <v>21</v>
      </c>
      <c r="C441" s="49"/>
      <c r="D441" s="16" t="b">
        <f t="shared" ca="1" si="42"/>
        <v>0</v>
      </c>
      <c r="E441" s="42" t="str">
        <f ca="1">_xlfn.IFNA(VLOOKUP(B441,Rubric[],2+VALUE(LEFT(Type!$B$1,1)),),"")</f>
        <v>3. Atividade em território nacional durante o período de referência - f) Indicação das 10 jurisdições de origem das operações com destino em Portugal que apresentam o montante agregado mais elevado de operações; - 6.  ISO2</v>
      </c>
      <c r="F441" s="42" t="str">
        <f ca="1">_xlfn.IFNA(VLOOKUP(A441,Table4[[#All],[Id_Serv]:[Dsg_EN Servico]],2+VALUE(LEFT(Type!$B$1,1)),0),"")</f>
        <v>6. Aquisição de operações de pagamento</v>
      </c>
      <c r="G441" s="43" t="b">
        <f t="shared" ca="1" si="39"/>
        <v>0</v>
      </c>
      <c r="H441" s="73">
        <f t="shared" si="40"/>
        <v>9</v>
      </c>
      <c r="I441" s="73">
        <v>21</v>
      </c>
      <c r="J441" s="73">
        <v>2</v>
      </c>
      <c r="K441" s="72" t="str">
        <f t="shared" si="41"/>
        <v/>
      </c>
      <c r="L441" s="38" t="str">
        <f ca="1">VLOOKUP(B441,TA_Rubric!$A$1:$G$93,4+LEFT(Type!$B$1,1),)</f>
        <v>Não</v>
      </c>
    </row>
    <row r="442" spans="1:12" ht="63.95" customHeight="1" x14ac:dyDescent="0.25">
      <c r="A442" s="39">
        <f t="shared" ca="1" si="37"/>
        <v>6</v>
      </c>
      <c r="B442" s="39">
        <f t="shared" ca="1" si="38"/>
        <v>22</v>
      </c>
      <c r="C442" s="49"/>
      <c r="D442" s="16" t="b">
        <f t="shared" ca="1" si="42"/>
        <v>0</v>
      </c>
      <c r="E442" s="42" t="str">
        <f ca="1">_xlfn.IFNA(VLOOKUP(B442,Rubric[],2+VALUE(LEFT(Type!$B$1,1)),),"")</f>
        <v>3. Atividade em território nacional durante o período de referência - f) Indicação das 10 jurisdições de origem das operações com destino em Portugal que apresentam o montante agregado mais elevado de operações; - 7.  ISO2</v>
      </c>
      <c r="F442" s="42" t="str">
        <f ca="1">_xlfn.IFNA(VLOOKUP(A442,Table4[[#All],[Id_Serv]:[Dsg_EN Servico]],2+VALUE(LEFT(Type!$B$1,1)),0),"")</f>
        <v>6. Aquisição de operações de pagamento</v>
      </c>
      <c r="G442" s="43" t="b">
        <f t="shared" ca="1" si="39"/>
        <v>0</v>
      </c>
      <c r="H442" s="73">
        <f t="shared" si="40"/>
        <v>9</v>
      </c>
      <c r="I442" s="73">
        <v>22</v>
      </c>
      <c r="J442" s="73">
        <v>2</v>
      </c>
      <c r="K442" s="72" t="str">
        <f t="shared" si="41"/>
        <v/>
      </c>
      <c r="L442" s="38" t="str">
        <f ca="1">VLOOKUP(B442,TA_Rubric!$A$1:$G$93,4+LEFT(Type!$B$1,1),)</f>
        <v>Não</v>
      </c>
    </row>
    <row r="443" spans="1:12" ht="63.95" customHeight="1" x14ac:dyDescent="0.25">
      <c r="A443" s="39">
        <f t="shared" ca="1" si="37"/>
        <v>6</v>
      </c>
      <c r="B443" s="39">
        <f t="shared" ca="1" si="38"/>
        <v>23</v>
      </c>
      <c r="C443" s="49"/>
      <c r="D443" s="16" t="b">
        <f t="shared" ca="1" si="42"/>
        <v>0</v>
      </c>
      <c r="E443" s="42" t="str">
        <f ca="1">_xlfn.IFNA(VLOOKUP(B443,Rubric[],2+VALUE(LEFT(Type!$B$1,1)),),"")</f>
        <v>3. Atividade em território nacional durante o período de referência - f) Indicação das 10 jurisdições de origem das operações com destino em Portugal que apresentam o montante agregado mais elevado de operações; - 8.  ISO2</v>
      </c>
      <c r="F443" s="42" t="str">
        <f ca="1">_xlfn.IFNA(VLOOKUP(A443,Table4[[#All],[Id_Serv]:[Dsg_EN Servico]],2+VALUE(LEFT(Type!$B$1,1)),0),"")</f>
        <v>6. Aquisição de operações de pagamento</v>
      </c>
      <c r="G443" s="43" t="b">
        <f t="shared" ca="1" si="39"/>
        <v>0</v>
      </c>
      <c r="H443" s="73">
        <f t="shared" si="40"/>
        <v>9</v>
      </c>
      <c r="I443" s="73">
        <v>23</v>
      </c>
      <c r="J443" s="73">
        <v>2</v>
      </c>
      <c r="K443" s="72" t="str">
        <f t="shared" si="41"/>
        <v/>
      </c>
      <c r="L443" s="38" t="str">
        <f ca="1">VLOOKUP(B443,TA_Rubric!$A$1:$G$93,4+LEFT(Type!$B$1,1),)</f>
        <v>Não</v>
      </c>
    </row>
    <row r="444" spans="1:12" ht="63.95" customHeight="1" x14ac:dyDescent="0.25">
      <c r="A444" s="39">
        <f t="shared" ca="1" si="37"/>
        <v>6</v>
      </c>
      <c r="B444" s="39">
        <f t="shared" ca="1" si="38"/>
        <v>24</v>
      </c>
      <c r="C444" s="49"/>
      <c r="D444" s="16" t="b">
        <f t="shared" ca="1" si="42"/>
        <v>0</v>
      </c>
      <c r="E444" s="42" t="str">
        <f ca="1">_xlfn.IFNA(VLOOKUP(B444,Rubric[],2+VALUE(LEFT(Type!$B$1,1)),),"")</f>
        <v>3. Atividade em território nacional durante o período de referência - f) Indicação das 10 jurisdições de origem das operações com destino em Portugal que apresentam o montante agregado mais elevado de operações; - 9.  ISO2</v>
      </c>
      <c r="F444" s="42" t="str">
        <f ca="1">_xlfn.IFNA(VLOOKUP(A444,Table4[[#All],[Id_Serv]:[Dsg_EN Servico]],2+VALUE(LEFT(Type!$B$1,1)),0),"")</f>
        <v>6. Aquisição de operações de pagamento</v>
      </c>
      <c r="G444" s="43" t="b">
        <f t="shared" ca="1" si="39"/>
        <v>0</v>
      </c>
      <c r="H444" s="73">
        <f t="shared" si="40"/>
        <v>9</v>
      </c>
      <c r="I444" s="73">
        <v>24</v>
      </c>
      <c r="J444" s="73">
        <v>2</v>
      </c>
      <c r="K444" s="72" t="str">
        <f t="shared" si="41"/>
        <v/>
      </c>
      <c r="L444" s="38" t="str">
        <f ca="1">VLOOKUP(B444,TA_Rubric!$A$1:$G$93,4+LEFT(Type!$B$1,1),)</f>
        <v>Não</v>
      </c>
    </row>
    <row r="445" spans="1:12" ht="63.95" customHeight="1" x14ac:dyDescent="0.25">
      <c r="A445" s="39">
        <f t="shared" ca="1" si="37"/>
        <v>6</v>
      </c>
      <c r="B445" s="39">
        <f t="shared" ca="1" si="38"/>
        <v>25</v>
      </c>
      <c r="C445" s="49"/>
      <c r="D445" s="16" t="b">
        <f t="shared" ca="1" si="42"/>
        <v>0</v>
      </c>
      <c r="E445" s="42" t="str">
        <f ca="1">_xlfn.IFNA(VLOOKUP(B445,Rubric[],2+VALUE(LEFT(Type!$B$1,1)),),"")</f>
        <v>3. Atividade em território nacional durante o período de referência - f) Indicação das 10 jurisdições de origem das operações com destino em Portugal que apresentam o montante agregado mais elevado de operações; - 10. ISO2</v>
      </c>
      <c r="F445" s="42" t="str">
        <f ca="1">_xlfn.IFNA(VLOOKUP(A445,Table4[[#All],[Id_Serv]:[Dsg_EN Servico]],2+VALUE(LEFT(Type!$B$1,1)),0),"")</f>
        <v>6. Aquisição de operações de pagamento</v>
      </c>
      <c r="G445" s="43" t="b">
        <f t="shared" ca="1" si="39"/>
        <v>0</v>
      </c>
      <c r="H445" s="73">
        <f t="shared" si="40"/>
        <v>9</v>
      </c>
      <c r="I445" s="73">
        <v>25</v>
      </c>
      <c r="J445" s="73">
        <v>2</v>
      </c>
      <c r="K445" s="72" t="str">
        <f t="shared" si="41"/>
        <v/>
      </c>
      <c r="L445" s="38" t="str">
        <f ca="1">VLOOKUP(B445,TA_Rubric!$A$1:$G$93,4+LEFT(Type!$B$1,1),)</f>
        <v>Não</v>
      </c>
    </row>
    <row r="446" spans="1:12" ht="63.95" customHeight="1" x14ac:dyDescent="0.25">
      <c r="A446" s="39">
        <f t="shared" ca="1" si="37"/>
        <v>6</v>
      </c>
      <c r="B446" s="39">
        <f t="shared" ca="1" si="38"/>
        <v>26</v>
      </c>
      <c r="C446" s="54"/>
      <c r="D446" s="16" t="b">
        <f t="shared" ca="1" si="42"/>
        <v>0</v>
      </c>
      <c r="E446" s="42" t="str">
        <f ca="1">_xlfn.IFNA(VLOOKUP(B446,Rubric[],2+VALUE(LEFT(Type!$B$1,1)),),"")</f>
        <v>3. Atividade em território nacional durante o período de referência - g) Canais de distribuição disponibilizados; - Aplicação Móvel [1-Sim, 0-Não]</v>
      </c>
      <c r="F446" s="42" t="str">
        <f ca="1">_xlfn.IFNA(VLOOKUP(A446,Table4[[#All],[Id_Serv]:[Dsg_EN Servico]],2+VALUE(LEFT(Type!$B$1,1)),0),"")</f>
        <v>6. Aquisição de operações de pagamento</v>
      </c>
      <c r="G446" s="43" t="b">
        <f t="shared" ca="1" si="39"/>
        <v>0</v>
      </c>
      <c r="H446" s="73">
        <f t="shared" si="40"/>
        <v>9</v>
      </c>
      <c r="I446" s="73">
        <v>26</v>
      </c>
      <c r="J446" s="73">
        <v>2</v>
      </c>
      <c r="K446" s="72" t="str">
        <f t="shared" si="41"/>
        <v/>
      </c>
      <c r="L446" s="38" t="str">
        <f ca="1">VLOOKUP(B446,TA_Rubric!$A$1:$G$93,4+LEFT(Type!$B$1,1),)</f>
        <v>Sim</v>
      </c>
    </row>
    <row r="447" spans="1:12" ht="63.95" customHeight="1" x14ac:dyDescent="0.25">
      <c r="A447" s="39">
        <f t="shared" ca="1" si="37"/>
        <v>6</v>
      </c>
      <c r="B447" s="39">
        <f t="shared" ca="1" si="38"/>
        <v>27</v>
      </c>
      <c r="C447" s="54"/>
      <c r="D447" s="16" t="b">
        <f t="shared" ca="1" si="42"/>
        <v>0</v>
      </c>
      <c r="E447" s="42" t="str">
        <f ca="1">_xlfn.IFNA(VLOOKUP(B447,Rubric[],2+VALUE(LEFT(Type!$B$1,1)),),"")</f>
        <v>3. Atividade em território nacional durante o período de referência - g) Canais de distribuição disponibilizados; - Homebanking [1-Sim, 0-Não]</v>
      </c>
      <c r="F447" s="42" t="str">
        <f ca="1">_xlfn.IFNA(VLOOKUP(A447,Table4[[#All],[Id_Serv]:[Dsg_EN Servico]],2+VALUE(LEFT(Type!$B$1,1)),0),"")</f>
        <v>6. Aquisição de operações de pagamento</v>
      </c>
      <c r="G447" s="43" t="b">
        <f t="shared" ca="1" si="39"/>
        <v>0</v>
      </c>
      <c r="H447" s="73">
        <f t="shared" si="40"/>
        <v>9</v>
      </c>
      <c r="I447" s="73">
        <v>27</v>
      </c>
      <c r="J447" s="73">
        <v>2</v>
      </c>
      <c r="K447" s="72" t="str">
        <f t="shared" si="41"/>
        <v/>
      </c>
      <c r="L447" s="38" t="str">
        <f ca="1">VLOOKUP(B447,TA_Rubric!$A$1:$G$93,4+LEFT(Type!$B$1,1),)</f>
        <v>Sim</v>
      </c>
    </row>
    <row r="448" spans="1:12" ht="63.95" customHeight="1" x14ac:dyDescent="0.25">
      <c r="A448" s="39">
        <f t="shared" ca="1" si="37"/>
        <v>6</v>
      </c>
      <c r="B448" s="39">
        <f t="shared" ca="1" si="38"/>
        <v>28</v>
      </c>
      <c r="C448" s="54"/>
      <c r="D448" s="16" t="b">
        <f t="shared" ca="1" si="42"/>
        <v>0</v>
      </c>
      <c r="E448" s="42" t="str">
        <f ca="1">_xlfn.IFNA(VLOOKUP(B448,Rubric[],2+VALUE(LEFT(Type!$B$1,1)),),"")</f>
        <v>3. Atividade em território nacional durante o período de referência - g) Canais de distribuição disponibilizados; - Website [1-Sim, 0-Não]</v>
      </c>
      <c r="F448" s="42" t="str">
        <f ca="1">_xlfn.IFNA(VLOOKUP(A448,Table4[[#All],[Id_Serv]:[Dsg_EN Servico]],2+VALUE(LEFT(Type!$B$1,1)),0),"")</f>
        <v>6. Aquisição de operações de pagamento</v>
      </c>
      <c r="G448" s="43" t="b">
        <f t="shared" ca="1" si="39"/>
        <v>0</v>
      </c>
      <c r="H448" s="73">
        <f t="shared" si="40"/>
        <v>9</v>
      </c>
      <c r="I448" s="73">
        <v>28</v>
      </c>
      <c r="J448" s="73">
        <v>2</v>
      </c>
      <c r="K448" s="72" t="str">
        <f t="shared" si="41"/>
        <v/>
      </c>
      <c r="L448" s="38" t="str">
        <f ca="1">VLOOKUP(B448,TA_Rubric!$A$1:$G$93,4+LEFT(Type!$B$1,1),)</f>
        <v>Sim</v>
      </c>
    </row>
    <row r="449" spans="1:12" ht="63.95" customHeight="1" x14ac:dyDescent="0.25">
      <c r="A449" s="39">
        <f t="shared" ca="1" si="37"/>
        <v>6</v>
      </c>
      <c r="B449" s="39">
        <f t="shared" ca="1" si="38"/>
        <v>29</v>
      </c>
      <c r="C449" s="54"/>
      <c r="D449" s="16" t="b">
        <f t="shared" ca="1" si="42"/>
        <v>0</v>
      </c>
      <c r="E449" s="42" t="str">
        <f ca="1">_xlfn.IFNA(VLOOKUP(B449,Rubric[],2+VALUE(LEFT(Type!$B$1,1)),),"")</f>
        <v>3. Atividade em território nacional durante o período de referência - g) Canais de distribuição disponibilizados; - Call center [1-Sim, 0-Não]</v>
      </c>
      <c r="F449" s="42" t="str">
        <f ca="1">_xlfn.IFNA(VLOOKUP(A449,Table4[[#All],[Id_Serv]:[Dsg_EN Servico]],2+VALUE(LEFT(Type!$B$1,1)),0),"")</f>
        <v>6. Aquisição de operações de pagamento</v>
      </c>
      <c r="G449" s="43" t="b">
        <f t="shared" ca="1" si="39"/>
        <v>0</v>
      </c>
      <c r="H449" s="73">
        <f t="shared" si="40"/>
        <v>9</v>
      </c>
      <c r="I449" s="73">
        <v>29</v>
      </c>
      <c r="J449" s="73">
        <v>2</v>
      </c>
      <c r="K449" s="72" t="str">
        <f t="shared" si="41"/>
        <v/>
      </c>
      <c r="L449" s="38" t="str">
        <f ca="1">VLOOKUP(B449,TA_Rubric!$A$1:$G$93,4+LEFT(Type!$B$1,1),)</f>
        <v>Sim</v>
      </c>
    </row>
    <row r="450" spans="1:12" ht="63.95" customHeight="1" x14ac:dyDescent="0.25">
      <c r="A450" s="39">
        <f t="shared" ref="A450:A513" ca="1" si="43">INDIRECT("Type!"&amp;ADDRESS(H450,J450))</f>
        <v>6</v>
      </c>
      <c r="B450" s="39">
        <f t="shared" ref="B450:B513" ca="1" si="44">IF(A450="","",I450)</f>
        <v>30</v>
      </c>
      <c r="C450" s="54"/>
      <c r="D450" s="16" t="b">
        <f t="shared" ca="1" si="42"/>
        <v>0</v>
      </c>
      <c r="E450" s="42" t="str">
        <f ca="1">_xlfn.IFNA(VLOOKUP(B450,Rubric[],2+VALUE(LEFT(Type!$B$1,1)),),"")</f>
        <v>3. Atividade em território nacional durante o período de referência - g) Canais de distribuição disponibilizados; - Serviços Postais [1-Sim, 0-Não]</v>
      </c>
      <c r="F450" s="42" t="str">
        <f ca="1">_xlfn.IFNA(VLOOKUP(A450,Table4[[#All],[Id_Serv]:[Dsg_EN Servico]],2+VALUE(LEFT(Type!$B$1,1)),0),"")</f>
        <v>6. Aquisição de operações de pagamento</v>
      </c>
      <c r="G450" s="43" t="b">
        <f t="shared" ref="G450:G513" ca="1" si="45">IF(A450="",FALSE,INDIRECT("Type!"&amp;ADDRESS(H450,J450+2)))</f>
        <v>0</v>
      </c>
      <c r="H450" s="73">
        <f t="shared" si="40"/>
        <v>9</v>
      </c>
      <c r="I450" s="73">
        <v>30</v>
      </c>
      <c r="J450" s="73">
        <v>2</v>
      </c>
      <c r="K450" s="72" t="str">
        <f t="shared" si="41"/>
        <v/>
      </c>
      <c r="L450" s="38" t="str">
        <f ca="1">VLOOKUP(B450,TA_Rubric!$A$1:$G$93,4+LEFT(Type!$B$1,1),)</f>
        <v>Sim</v>
      </c>
    </row>
    <row r="451" spans="1:12" ht="63.95" customHeight="1" x14ac:dyDescent="0.25">
      <c r="A451" s="39">
        <f t="shared" ca="1" si="43"/>
        <v>6</v>
      </c>
      <c r="B451" s="39">
        <f t="shared" ca="1" si="44"/>
        <v>31</v>
      </c>
      <c r="C451" s="49"/>
      <c r="D451" s="16" t="b">
        <f t="shared" ca="1" si="42"/>
        <v>0</v>
      </c>
      <c r="E451" s="42" t="str">
        <f ca="1">_xlfn.IFNA(VLOOKUP(B451,Rubric[],2+VALUE(LEFT(Type!$B$1,1)),),"")</f>
        <v>3. Atividade em território nacional durante o período de referência - g) Canais de distribuição disponibilizados; - Outros</v>
      </c>
      <c r="F451" s="42" t="str">
        <f ca="1">_xlfn.IFNA(VLOOKUP(A451,Table4[[#All],[Id_Serv]:[Dsg_EN Servico]],2+VALUE(LEFT(Type!$B$1,1)),0),"")</f>
        <v>6. Aquisição de operações de pagamento</v>
      </c>
      <c r="G451" s="43" t="b">
        <f t="shared" ca="1" si="45"/>
        <v>0</v>
      </c>
      <c r="H451" s="73">
        <f t="shared" ref="H451:H514" si="46">IF(I450&gt;I451,H450+1,H450)</f>
        <v>9</v>
      </c>
      <c r="I451" s="73">
        <v>31</v>
      </c>
      <c r="J451" s="73">
        <v>2</v>
      </c>
      <c r="K451" s="72" t="str">
        <f t="shared" ref="K451:K514" si="47">IF(C451&lt;&gt;"",1,"")</f>
        <v/>
      </c>
      <c r="L451" s="38" t="str">
        <f ca="1">VLOOKUP(B451,TA_Rubric!$A$1:$G$93,4+LEFT(Type!$B$1,1),)</f>
        <v>Não</v>
      </c>
    </row>
    <row r="452" spans="1:12" ht="63.95" customHeight="1" x14ac:dyDescent="0.25">
      <c r="A452" s="39">
        <f t="shared" ca="1" si="43"/>
        <v>6</v>
      </c>
      <c r="B452" s="39">
        <f t="shared" ca="1" si="44"/>
        <v>32</v>
      </c>
      <c r="C452" s="49"/>
      <c r="D452" s="16" t="b">
        <f t="shared" ca="1" si="42"/>
        <v>0</v>
      </c>
      <c r="E452" s="42" t="str">
        <f ca="1">_xlfn.IFNA(VLOOKUP(B452,Rubric[],2+VALUE(LEFT(Type!$B$1,1)),),"")</f>
        <v>3. Atividade em território nacional durante o período de referência - h) Número total de comunicações de operações suspeitas efetuadas, em Portugal ou no exterior, relativamente a operações realizadas com origem em Portugal;</v>
      </c>
      <c r="F452" s="42" t="str">
        <f ca="1">_xlfn.IFNA(VLOOKUP(A452,Table4[[#All],[Id_Serv]:[Dsg_EN Servico]],2+VALUE(LEFT(Type!$B$1,1)),0),"")</f>
        <v>6. Aquisição de operações de pagamento</v>
      </c>
      <c r="G452" s="43" t="b">
        <f t="shared" ca="1" si="45"/>
        <v>0</v>
      </c>
      <c r="H452" s="73">
        <f t="shared" si="46"/>
        <v>9</v>
      </c>
      <c r="I452" s="73">
        <v>32</v>
      </c>
      <c r="J452" s="73">
        <v>2</v>
      </c>
      <c r="K452" s="72" t="str">
        <f t="shared" si="47"/>
        <v/>
      </c>
      <c r="L452" s="38" t="str">
        <f ca="1">VLOOKUP(B452,TA_Rubric!$A$1:$G$93,4+LEFT(Type!$B$1,1),)</f>
        <v>Sim</v>
      </c>
    </row>
    <row r="453" spans="1:12" ht="63.95" customHeight="1" x14ac:dyDescent="0.25">
      <c r="A453" s="39">
        <f t="shared" ca="1" si="43"/>
        <v>6</v>
      </c>
      <c r="B453" s="39">
        <f t="shared" ca="1" si="44"/>
        <v>33</v>
      </c>
      <c r="C453" s="49"/>
      <c r="D453" s="16" t="b">
        <f t="shared" ca="1" si="42"/>
        <v>0</v>
      </c>
      <c r="E453" s="42" t="str">
        <f ca="1">_xlfn.IFNA(VLOOKUP(B453,Rubric[],2+VALUE(LEFT(Type!$B$1,1)),),"")</f>
        <v>3. Atividade em território nacional durante o período de referência - i) Montante agregado, em euros, das operações comunicadas a que se refere a alínea h);</v>
      </c>
      <c r="F453" s="42" t="str">
        <f ca="1">_xlfn.IFNA(VLOOKUP(A453,Table4[[#All],[Id_Serv]:[Dsg_EN Servico]],2+VALUE(LEFT(Type!$B$1,1)),0),"")</f>
        <v>6. Aquisição de operações de pagamento</v>
      </c>
      <c r="G453" s="43" t="b">
        <f t="shared" ca="1" si="45"/>
        <v>0</v>
      </c>
      <c r="H453" s="73">
        <f t="shared" si="46"/>
        <v>9</v>
      </c>
      <c r="I453" s="73">
        <v>33</v>
      </c>
      <c r="J453" s="73">
        <v>2</v>
      </c>
      <c r="K453" s="72" t="str">
        <f t="shared" si="47"/>
        <v/>
      </c>
      <c r="L453" s="38" t="str">
        <f ca="1">VLOOKUP(B453,TA_Rubric!$A$1:$G$93,4+LEFT(Type!$B$1,1),)</f>
        <v>Sim</v>
      </c>
    </row>
    <row r="454" spans="1:12" ht="63.95" customHeight="1" x14ac:dyDescent="0.25">
      <c r="A454" s="39">
        <f t="shared" ca="1" si="43"/>
        <v>6</v>
      </c>
      <c r="B454" s="39">
        <f t="shared" ca="1" si="44"/>
        <v>34</v>
      </c>
      <c r="C454" s="49"/>
      <c r="D454" s="16" t="b">
        <f t="shared" ca="1" si="42"/>
        <v>0</v>
      </c>
      <c r="E454" s="42" t="str">
        <f ca="1">_xlfn.IFNA(VLOOKUP(B454,Rubric[],2+VALUE(LEFT(Type!$B$1,1)),),"")</f>
        <v>3. Atividade em território nacional durante o período de referência - j) Número total de comunicações de operações suspeitas efetuadas, em Portugal ou no exterior, relativamente a operações realizadas com destino para Portugal;</v>
      </c>
      <c r="F454" s="42" t="str">
        <f ca="1">_xlfn.IFNA(VLOOKUP(A454,Table4[[#All],[Id_Serv]:[Dsg_EN Servico]],2+VALUE(LEFT(Type!$B$1,1)),0),"")</f>
        <v>6. Aquisição de operações de pagamento</v>
      </c>
      <c r="G454" s="43" t="b">
        <f t="shared" ca="1" si="45"/>
        <v>0</v>
      </c>
      <c r="H454" s="73">
        <f t="shared" si="46"/>
        <v>9</v>
      </c>
      <c r="I454" s="73">
        <v>34</v>
      </c>
      <c r="J454" s="73">
        <v>2</v>
      </c>
      <c r="K454" s="72" t="str">
        <f t="shared" si="47"/>
        <v/>
      </c>
      <c r="L454" s="38" t="str">
        <f ca="1">VLOOKUP(B454,TA_Rubric!$A$1:$G$93,4+LEFT(Type!$B$1,1),)</f>
        <v>Sim</v>
      </c>
    </row>
    <row r="455" spans="1:12" ht="63.95" customHeight="1" x14ac:dyDescent="0.25">
      <c r="A455" s="39">
        <f t="shared" ca="1" si="43"/>
        <v>6</v>
      </c>
      <c r="B455" s="39">
        <f t="shared" ca="1" si="44"/>
        <v>35</v>
      </c>
      <c r="C455" s="49"/>
      <c r="D455" s="16" t="b">
        <f t="shared" ca="1" si="42"/>
        <v>0</v>
      </c>
      <c r="E455" s="42" t="str">
        <f ca="1">_xlfn.IFNA(VLOOKUP(B455,Rubric[],2+VALUE(LEFT(Type!$B$1,1)),),"")</f>
        <v>3. Atividade em território nacional durante o período de referência - k) Montante agregado, em euros, das operações comunicadas a que se refere a alínea j);</v>
      </c>
      <c r="F455" s="42" t="str">
        <f ca="1">_xlfn.IFNA(VLOOKUP(A455,Table4[[#All],[Id_Serv]:[Dsg_EN Servico]],2+VALUE(LEFT(Type!$B$1,1)),0),"")</f>
        <v>6. Aquisição de operações de pagamento</v>
      </c>
      <c r="G455" s="43" t="b">
        <f t="shared" ca="1" si="45"/>
        <v>0</v>
      </c>
      <c r="H455" s="73">
        <f t="shared" si="46"/>
        <v>9</v>
      </c>
      <c r="I455" s="73">
        <v>35</v>
      </c>
      <c r="J455" s="73">
        <v>2</v>
      </c>
      <c r="K455" s="72" t="str">
        <f t="shared" si="47"/>
        <v/>
      </c>
      <c r="L455" s="38" t="str">
        <f ca="1">VLOOKUP(B455,TA_Rubric!$A$1:$G$93,4+LEFT(Type!$B$1,1),)</f>
        <v>Sim</v>
      </c>
    </row>
    <row r="456" spans="1:12" ht="63.95" customHeight="1" x14ac:dyDescent="0.25">
      <c r="A456" s="39">
        <f t="shared" ca="1" si="43"/>
        <v>6</v>
      </c>
      <c r="B456" s="39">
        <f t="shared" ca="1" si="44"/>
        <v>36</v>
      </c>
      <c r="C456" s="49"/>
      <c r="D456" s="16" t="b">
        <f t="shared" ca="1" si="42"/>
        <v>0</v>
      </c>
      <c r="E456" s="42" t="str">
        <f ca="1">_xlfn.IFNA(VLOOKUP(B456,Rubric[],2+VALUE(LEFT(Type!$B$1,1)),),"")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  ISO2</v>
      </c>
      <c r="F456" s="42" t="str">
        <f ca="1">_xlfn.IFNA(VLOOKUP(A456,Table4[[#All],[Id_Serv]:[Dsg_EN Servico]],2+VALUE(LEFT(Type!$B$1,1)),0),"")</f>
        <v>6. Aquisição de operações de pagamento</v>
      </c>
      <c r="G456" s="43" t="b">
        <f t="shared" ca="1" si="45"/>
        <v>0</v>
      </c>
      <c r="H456" s="73">
        <f t="shared" si="46"/>
        <v>9</v>
      </c>
      <c r="I456" s="73">
        <v>36</v>
      </c>
      <c r="J456" s="73">
        <v>2</v>
      </c>
      <c r="K456" s="72" t="str">
        <f t="shared" si="47"/>
        <v/>
      </c>
      <c r="L456" s="38" t="str">
        <f ca="1">VLOOKUP(B456,TA_Rubric!$A$1:$G$93,4+LEFT(Type!$B$1,1),)</f>
        <v>Não</v>
      </c>
    </row>
    <row r="457" spans="1:12" ht="63.95" customHeight="1" x14ac:dyDescent="0.25">
      <c r="A457" s="39">
        <f t="shared" ca="1" si="43"/>
        <v>6</v>
      </c>
      <c r="B457" s="39">
        <f t="shared" ca="1" si="44"/>
        <v>37</v>
      </c>
      <c r="C457" s="49"/>
      <c r="D457" s="16" t="b">
        <f t="shared" ca="1" si="42"/>
        <v>0</v>
      </c>
      <c r="E457" s="42" t="str">
        <f ca="1">_xlfn.IFNA(VLOOKUP(B457,Rubric[],2+VALUE(LEFT(Type!$B$1,1)),),"")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  ISO2</v>
      </c>
      <c r="F457" s="42" t="str">
        <f ca="1">_xlfn.IFNA(VLOOKUP(A457,Table4[[#All],[Id_Serv]:[Dsg_EN Servico]],2+VALUE(LEFT(Type!$B$1,1)),0),"")</f>
        <v>6. Aquisição de operações de pagamento</v>
      </c>
      <c r="G457" s="43" t="b">
        <f t="shared" ca="1" si="45"/>
        <v>0</v>
      </c>
      <c r="H457" s="73">
        <f t="shared" si="46"/>
        <v>9</v>
      </c>
      <c r="I457" s="73">
        <v>37</v>
      </c>
      <c r="J457" s="73">
        <v>2</v>
      </c>
      <c r="K457" s="72" t="str">
        <f t="shared" si="47"/>
        <v/>
      </c>
      <c r="L457" s="38" t="str">
        <f ca="1">VLOOKUP(B457,TA_Rubric!$A$1:$G$93,4+LEFT(Type!$B$1,1),)</f>
        <v>Não</v>
      </c>
    </row>
    <row r="458" spans="1:12" ht="63.95" customHeight="1" x14ac:dyDescent="0.25">
      <c r="A458" s="39">
        <f t="shared" ca="1" si="43"/>
        <v>6</v>
      </c>
      <c r="B458" s="39">
        <f t="shared" ca="1" si="44"/>
        <v>38</v>
      </c>
      <c r="C458" s="49"/>
      <c r="D458" s="16" t="b">
        <f t="shared" ca="1" si="42"/>
        <v>0</v>
      </c>
      <c r="E458" s="42" t="str">
        <f ca="1">_xlfn.IFNA(VLOOKUP(B458,Rubric[],2+VALUE(LEFT(Type!$B$1,1)),),"")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  ISO2</v>
      </c>
      <c r="F458" s="42" t="str">
        <f ca="1">_xlfn.IFNA(VLOOKUP(A458,Table4[[#All],[Id_Serv]:[Dsg_EN Servico]],2+VALUE(LEFT(Type!$B$1,1)),0),"")</f>
        <v>6. Aquisição de operações de pagamento</v>
      </c>
      <c r="G458" s="43" t="b">
        <f t="shared" ca="1" si="45"/>
        <v>0</v>
      </c>
      <c r="H458" s="73">
        <f t="shared" si="46"/>
        <v>9</v>
      </c>
      <c r="I458" s="73">
        <v>38</v>
      </c>
      <c r="J458" s="73">
        <v>2</v>
      </c>
      <c r="K458" s="72" t="str">
        <f t="shared" si="47"/>
        <v/>
      </c>
      <c r="L458" s="38" t="str">
        <f ca="1">VLOOKUP(B458,TA_Rubric!$A$1:$G$93,4+LEFT(Type!$B$1,1),)</f>
        <v>Não</v>
      </c>
    </row>
    <row r="459" spans="1:12" ht="63.95" customHeight="1" x14ac:dyDescent="0.25">
      <c r="A459" s="39">
        <f t="shared" ca="1" si="43"/>
        <v>6</v>
      </c>
      <c r="B459" s="39">
        <f t="shared" ca="1" si="44"/>
        <v>39</v>
      </c>
      <c r="C459" s="49"/>
      <c r="D459" s="16" t="b">
        <f t="shared" ca="1" si="42"/>
        <v>0</v>
      </c>
      <c r="E459" s="42" t="str">
        <f ca="1">_xlfn.IFNA(VLOOKUP(B459,Rubric[],2+VALUE(LEFT(Type!$B$1,1)),),"")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  ISO2</v>
      </c>
      <c r="F459" s="42" t="str">
        <f ca="1">_xlfn.IFNA(VLOOKUP(A459,Table4[[#All],[Id_Serv]:[Dsg_EN Servico]],2+VALUE(LEFT(Type!$B$1,1)),0),"")</f>
        <v>6. Aquisição de operações de pagamento</v>
      </c>
      <c r="G459" s="43" t="b">
        <f t="shared" ca="1" si="45"/>
        <v>0</v>
      </c>
      <c r="H459" s="73">
        <f t="shared" si="46"/>
        <v>9</v>
      </c>
      <c r="I459" s="73">
        <v>39</v>
      </c>
      <c r="J459" s="73">
        <v>2</v>
      </c>
      <c r="K459" s="72" t="str">
        <f t="shared" si="47"/>
        <v/>
      </c>
      <c r="L459" s="38" t="str">
        <f ca="1">VLOOKUP(B459,TA_Rubric!$A$1:$G$93,4+LEFT(Type!$B$1,1),)</f>
        <v>Não</v>
      </c>
    </row>
    <row r="460" spans="1:12" ht="63.95" customHeight="1" x14ac:dyDescent="0.25">
      <c r="A460" s="39">
        <f t="shared" ca="1" si="43"/>
        <v>6</v>
      </c>
      <c r="B460" s="39">
        <f t="shared" ca="1" si="44"/>
        <v>40</v>
      </c>
      <c r="C460" s="49"/>
      <c r="D460" s="16" t="b">
        <f t="shared" ca="1" si="42"/>
        <v>0</v>
      </c>
      <c r="E460" s="42" t="str">
        <f ca="1">_xlfn.IFNA(VLOOKUP(B460,Rubric[],2+VALUE(LEFT(Type!$B$1,1)),),"")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  ISO2</v>
      </c>
      <c r="F460" s="42" t="str">
        <f ca="1">_xlfn.IFNA(VLOOKUP(A460,Table4[[#All],[Id_Serv]:[Dsg_EN Servico]],2+VALUE(LEFT(Type!$B$1,1)),0),"")</f>
        <v>6. Aquisição de operações de pagamento</v>
      </c>
      <c r="G460" s="43" t="b">
        <f t="shared" ca="1" si="45"/>
        <v>0</v>
      </c>
      <c r="H460" s="73">
        <f t="shared" si="46"/>
        <v>9</v>
      </c>
      <c r="I460" s="73">
        <v>40</v>
      </c>
      <c r="J460" s="73">
        <v>2</v>
      </c>
      <c r="K460" s="72" t="str">
        <f t="shared" si="47"/>
        <v/>
      </c>
      <c r="L460" s="38" t="str">
        <f ca="1">VLOOKUP(B460,TA_Rubric!$A$1:$G$93,4+LEFT(Type!$B$1,1),)</f>
        <v>Não</v>
      </c>
    </row>
    <row r="461" spans="1:12" ht="63.95" customHeight="1" x14ac:dyDescent="0.25">
      <c r="A461" s="39">
        <f t="shared" ca="1" si="43"/>
        <v>6</v>
      </c>
      <c r="B461" s="39">
        <f t="shared" ca="1" si="44"/>
        <v>41</v>
      </c>
      <c r="C461" s="49"/>
      <c r="D461" s="16" t="b">
        <f t="shared" ca="1" si="42"/>
        <v>0</v>
      </c>
      <c r="E461" s="42" t="str">
        <f ca="1">_xlfn.IFNA(VLOOKUP(B461,Rubric[],2+VALUE(LEFT(Type!$B$1,1)),),"")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- 6.  ISO2</v>
      </c>
      <c r="F461" s="42" t="str">
        <f ca="1">_xlfn.IFNA(VLOOKUP(A461,Table4[[#All],[Id_Serv]:[Dsg_EN Servico]],2+VALUE(LEFT(Type!$B$1,1)),0),"")</f>
        <v>6. Aquisição de operações de pagamento</v>
      </c>
      <c r="G461" s="43" t="b">
        <f t="shared" ca="1" si="45"/>
        <v>0</v>
      </c>
      <c r="H461" s="73">
        <f t="shared" si="46"/>
        <v>9</v>
      </c>
      <c r="I461" s="73">
        <v>41</v>
      </c>
      <c r="J461" s="73">
        <v>2</v>
      </c>
      <c r="K461" s="72" t="str">
        <f t="shared" si="47"/>
        <v/>
      </c>
      <c r="L461" s="38" t="str">
        <f ca="1">VLOOKUP(B461,TA_Rubric!$A$1:$G$93,4+LEFT(Type!$B$1,1),)</f>
        <v>Não</v>
      </c>
    </row>
    <row r="462" spans="1:12" ht="63.95" customHeight="1" x14ac:dyDescent="0.25">
      <c r="A462" s="39">
        <f t="shared" ca="1" si="43"/>
        <v>6</v>
      </c>
      <c r="B462" s="39">
        <f t="shared" ca="1" si="44"/>
        <v>42</v>
      </c>
      <c r="C462" s="49"/>
      <c r="D462" s="16" t="b">
        <f t="shared" ca="1" si="42"/>
        <v>0</v>
      </c>
      <c r="E462" s="42" t="str">
        <f ca="1">_xlfn.IFNA(VLOOKUP(B462,Rubric[],2+VALUE(LEFT(Type!$B$1,1)),),"")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- 7.  ISO2</v>
      </c>
      <c r="F462" s="42" t="str">
        <f ca="1">_xlfn.IFNA(VLOOKUP(A462,Table4[[#All],[Id_Serv]:[Dsg_EN Servico]],2+VALUE(LEFT(Type!$B$1,1)),0),"")</f>
        <v>6. Aquisição de operações de pagamento</v>
      </c>
      <c r="G462" s="43" t="b">
        <f t="shared" ca="1" si="45"/>
        <v>0</v>
      </c>
      <c r="H462" s="73">
        <f t="shared" si="46"/>
        <v>9</v>
      </c>
      <c r="I462" s="73">
        <v>42</v>
      </c>
      <c r="J462" s="73">
        <v>2</v>
      </c>
      <c r="K462" s="72" t="str">
        <f t="shared" si="47"/>
        <v/>
      </c>
      <c r="L462" s="38" t="str">
        <f ca="1">VLOOKUP(B462,TA_Rubric!$A$1:$G$93,4+LEFT(Type!$B$1,1),)</f>
        <v>Não</v>
      </c>
    </row>
    <row r="463" spans="1:12" ht="63.95" customHeight="1" x14ac:dyDescent="0.25">
      <c r="A463" s="39">
        <f t="shared" ca="1" si="43"/>
        <v>6</v>
      </c>
      <c r="B463" s="39">
        <f t="shared" ca="1" si="44"/>
        <v>43</v>
      </c>
      <c r="C463" s="49"/>
      <c r="D463" s="16" t="b">
        <f t="shared" ca="1" si="42"/>
        <v>0</v>
      </c>
      <c r="E463" s="42" t="str">
        <f ca="1">_xlfn.IFNA(VLOOKUP(B463,Rubric[],2+VALUE(LEFT(Type!$B$1,1)),),"")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- 8.  ISO2</v>
      </c>
      <c r="F463" s="42" t="str">
        <f ca="1">_xlfn.IFNA(VLOOKUP(A463,Table4[[#All],[Id_Serv]:[Dsg_EN Servico]],2+VALUE(LEFT(Type!$B$1,1)),0),"")</f>
        <v>6. Aquisição de operações de pagamento</v>
      </c>
      <c r="G463" s="43" t="b">
        <f t="shared" ca="1" si="45"/>
        <v>0</v>
      </c>
      <c r="H463" s="73">
        <f t="shared" si="46"/>
        <v>9</v>
      </c>
      <c r="I463" s="73">
        <v>43</v>
      </c>
      <c r="J463" s="73">
        <v>2</v>
      </c>
      <c r="K463" s="72" t="str">
        <f t="shared" si="47"/>
        <v/>
      </c>
      <c r="L463" s="38" t="str">
        <f ca="1">VLOOKUP(B463,TA_Rubric!$A$1:$G$93,4+LEFT(Type!$B$1,1),)</f>
        <v>Não</v>
      </c>
    </row>
    <row r="464" spans="1:12" ht="63.95" customHeight="1" x14ac:dyDescent="0.25">
      <c r="A464" s="39">
        <f t="shared" ca="1" si="43"/>
        <v>6</v>
      </c>
      <c r="B464" s="39">
        <f t="shared" ca="1" si="44"/>
        <v>44</v>
      </c>
      <c r="C464" s="49"/>
      <c r="D464" s="16" t="b">
        <f t="shared" ca="1" si="42"/>
        <v>0</v>
      </c>
      <c r="E464" s="42" t="str">
        <f ca="1">_xlfn.IFNA(VLOOKUP(B464,Rubric[],2+VALUE(LEFT(Type!$B$1,1)),),"")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- 9.  ISO2</v>
      </c>
      <c r="F464" s="42" t="str">
        <f ca="1">_xlfn.IFNA(VLOOKUP(A464,Table4[[#All],[Id_Serv]:[Dsg_EN Servico]],2+VALUE(LEFT(Type!$B$1,1)),0),"")</f>
        <v>6. Aquisição de operações de pagamento</v>
      </c>
      <c r="G464" s="43" t="b">
        <f t="shared" ca="1" si="45"/>
        <v>0</v>
      </c>
      <c r="H464" s="73">
        <f t="shared" si="46"/>
        <v>9</v>
      </c>
      <c r="I464" s="73">
        <v>44</v>
      </c>
      <c r="J464" s="73">
        <v>2</v>
      </c>
      <c r="K464" s="72" t="str">
        <f t="shared" si="47"/>
        <v/>
      </c>
      <c r="L464" s="38" t="str">
        <f ca="1">VLOOKUP(B464,TA_Rubric!$A$1:$G$93,4+LEFT(Type!$B$1,1),)</f>
        <v>Não</v>
      </c>
    </row>
    <row r="465" spans="1:12" ht="63.95" customHeight="1" x14ac:dyDescent="0.25">
      <c r="A465" s="39">
        <f t="shared" ca="1" si="43"/>
        <v>6</v>
      </c>
      <c r="B465" s="39">
        <f t="shared" ca="1" si="44"/>
        <v>45</v>
      </c>
      <c r="C465" s="49"/>
      <c r="D465" s="16" t="b">
        <f t="shared" ca="1" si="42"/>
        <v>0</v>
      </c>
      <c r="E465" s="42" t="str">
        <f ca="1">_xlfn.IFNA(VLOOKUP(B465,Rubric[],2+VALUE(LEFT(Type!$B$1,1)),),"")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- 10. ISO2</v>
      </c>
      <c r="F465" s="42" t="str">
        <f ca="1">_xlfn.IFNA(VLOOKUP(A465,Table4[[#All],[Id_Serv]:[Dsg_EN Servico]],2+VALUE(LEFT(Type!$B$1,1)),0),"")</f>
        <v>6. Aquisição de operações de pagamento</v>
      </c>
      <c r="G465" s="43" t="b">
        <f t="shared" ca="1" si="45"/>
        <v>0</v>
      </c>
      <c r="H465" s="73">
        <f t="shared" si="46"/>
        <v>9</v>
      </c>
      <c r="I465" s="73">
        <v>45</v>
      </c>
      <c r="J465" s="73">
        <v>2</v>
      </c>
      <c r="K465" s="72" t="str">
        <f t="shared" si="47"/>
        <v/>
      </c>
      <c r="L465" s="38" t="str">
        <f ca="1">VLOOKUP(B465,TA_Rubric!$A$1:$G$93,4+LEFT(Type!$B$1,1),)</f>
        <v>Não</v>
      </c>
    </row>
    <row r="466" spans="1:12" ht="63.95" customHeight="1" x14ac:dyDescent="0.25">
      <c r="A466" s="39">
        <f t="shared" ca="1" si="43"/>
        <v>6</v>
      </c>
      <c r="B466" s="39">
        <f t="shared" ca="1" si="44"/>
        <v>46</v>
      </c>
      <c r="C466" s="49"/>
      <c r="D466" s="16" t="b">
        <f t="shared" ca="1" si="42"/>
        <v>0</v>
      </c>
      <c r="E466" s="42" t="str">
        <f ca="1">_xlfn.IFNA(VLOOKUP(B466,Rubric[],2+VALUE(LEFT(Type!$B$1,1)),),"")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- 11. ISO2</v>
      </c>
      <c r="F466" s="42" t="str">
        <f ca="1">_xlfn.IFNA(VLOOKUP(A466,Table4[[#All],[Id_Serv]:[Dsg_EN Servico]],2+VALUE(LEFT(Type!$B$1,1)),0),"")</f>
        <v>6. Aquisição de operações de pagamento</v>
      </c>
      <c r="G466" s="43" t="b">
        <f t="shared" ca="1" si="45"/>
        <v>0</v>
      </c>
      <c r="H466" s="73">
        <f t="shared" si="46"/>
        <v>9</v>
      </c>
      <c r="I466" s="73">
        <v>46</v>
      </c>
      <c r="J466" s="73">
        <v>2</v>
      </c>
      <c r="K466" s="72" t="str">
        <f t="shared" si="47"/>
        <v/>
      </c>
      <c r="L466" s="38" t="str">
        <f ca="1">VLOOKUP(B466,TA_Rubric!$A$1:$G$93,4+LEFT(Type!$B$1,1),)</f>
        <v>Não</v>
      </c>
    </row>
    <row r="467" spans="1:12" ht="63.95" customHeight="1" x14ac:dyDescent="0.25">
      <c r="A467" s="39">
        <f t="shared" ca="1" si="43"/>
        <v>6</v>
      </c>
      <c r="B467" s="39">
        <f t="shared" ca="1" si="44"/>
        <v>47</v>
      </c>
      <c r="C467" s="49"/>
      <c r="D467" s="16" t="b">
        <f t="shared" ca="1" si="42"/>
        <v>0</v>
      </c>
      <c r="E467" s="42" t="str">
        <f ca="1">_xlfn.IFNA(VLOOKUP(B467,Rubric[],2+VALUE(LEFT(Type!$B$1,1)),),"")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- 12. ISO2</v>
      </c>
      <c r="F467" s="42" t="str">
        <f ca="1">_xlfn.IFNA(VLOOKUP(A467,Table4[[#All],[Id_Serv]:[Dsg_EN Servico]],2+VALUE(LEFT(Type!$B$1,1)),0),"")</f>
        <v>6. Aquisição de operações de pagamento</v>
      </c>
      <c r="G467" s="43" t="b">
        <f t="shared" ca="1" si="45"/>
        <v>0</v>
      </c>
      <c r="H467" s="73">
        <f t="shared" si="46"/>
        <v>9</v>
      </c>
      <c r="I467" s="73">
        <v>47</v>
      </c>
      <c r="J467" s="73">
        <v>2</v>
      </c>
      <c r="K467" s="72" t="str">
        <f t="shared" si="47"/>
        <v/>
      </c>
      <c r="L467" s="38" t="str">
        <f ca="1">VLOOKUP(B467,TA_Rubric!$A$1:$G$93,4+LEFT(Type!$B$1,1),)</f>
        <v>Não</v>
      </c>
    </row>
    <row r="468" spans="1:12" ht="63.95" customHeight="1" x14ac:dyDescent="0.25">
      <c r="A468" s="39">
        <f t="shared" ca="1" si="43"/>
        <v>6</v>
      </c>
      <c r="B468" s="39">
        <f t="shared" ca="1" si="44"/>
        <v>48</v>
      </c>
      <c r="C468" s="49"/>
      <c r="D468" s="16" t="b">
        <f t="shared" ca="1" si="42"/>
        <v>0</v>
      </c>
      <c r="E468" s="42" t="str">
        <f ca="1">_xlfn.IFNA(VLOOKUP(B468,Rubric[],2+VALUE(LEFT(Type!$B$1,1)),),"")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- 13. ISO2</v>
      </c>
      <c r="F468" s="42" t="str">
        <f ca="1">_xlfn.IFNA(VLOOKUP(A468,Table4[[#All],[Id_Serv]:[Dsg_EN Servico]],2+VALUE(LEFT(Type!$B$1,1)),0),"")</f>
        <v>6. Aquisição de operações de pagamento</v>
      </c>
      <c r="G468" s="43" t="b">
        <f t="shared" ca="1" si="45"/>
        <v>0</v>
      </c>
      <c r="H468" s="73">
        <f t="shared" si="46"/>
        <v>9</v>
      </c>
      <c r="I468" s="73">
        <v>48</v>
      </c>
      <c r="J468" s="73">
        <v>2</v>
      </c>
      <c r="K468" s="72" t="str">
        <f t="shared" si="47"/>
        <v/>
      </c>
      <c r="L468" s="38" t="str">
        <f ca="1">VLOOKUP(B468,TA_Rubric!$A$1:$G$93,4+LEFT(Type!$B$1,1),)</f>
        <v>Não</v>
      </c>
    </row>
    <row r="469" spans="1:12" ht="63.95" customHeight="1" x14ac:dyDescent="0.25">
      <c r="A469" s="39">
        <f t="shared" ca="1" si="43"/>
        <v>6</v>
      </c>
      <c r="B469" s="39">
        <f t="shared" ca="1" si="44"/>
        <v>49</v>
      </c>
      <c r="C469" s="49"/>
      <c r="D469" s="16" t="b">
        <f t="shared" ca="1" si="42"/>
        <v>0</v>
      </c>
      <c r="E469" s="42" t="str">
        <f ca="1">_xlfn.IFNA(VLOOKUP(B469,Rubric[],2+VALUE(LEFT(Type!$B$1,1)),),"")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- 14. ISO2</v>
      </c>
      <c r="F469" s="42" t="str">
        <f ca="1">_xlfn.IFNA(VLOOKUP(A469,Table4[[#All],[Id_Serv]:[Dsg_EN Servico]],2+VALUE(LEFT(Type!$B$1,1)),0),"")</f>
        <v>6. Aquisição de operações de pagamento</v>
      </c>
      <c r="G469" s="43" t="b">
        <f t="shared" ca="1" si="45"/>
        <v>0</v>
      </c>
      <c r="H469" s="73">
        <f t="shared" si="46"/>
        <v>9</v>
      </c>
      <c r="I469" s="73">
        <v>49</v>
      </c>
      <c r="J469" s="73">
        <v>2</v>
      </c>
      <c r="K469" s="72" t="str">
        <f t="shared" si="47"/>
        <v/>
      </c>
      <c r="L469" s="38" t="str">
        <f ca="1">VLOOKUP(B469,TA_Rubric!$A$1:$G$93,4+LEFT(Type!$B$1,1),)</f>
        <v>Não</v>
      </c>
    </row>
    <row r="470" spans="1:12" ht="63.95" customHeight="1" x14ac:dyDescent="0.25">
      <c r="A470" s="39">
        <f t="shared" ca="1" si="43"/>
        <v>6</v>
      </c>
      <c r="B470" s="39">
        <f t="shared" ca="1" si="44"/>
        <v>50</v>
      </c>
      <c r="C470" s="49"/>
      <c r="D470" s="16" t="b">
        <f t="shared" ca="1" si="42"/>
        <v>0</v>
      </c>
      <c r="E470" s="42" t="str">
        <f ca="1">_xlfn.IFNA(VLOOKUP(B470,Rubric[],2+VALUE(LEFT(Type!$B$1,1)),),"")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- 15. ISO2</v>
      </c>
      <c r="F470" s="42" t="str">
        <f ca="1">_xlfn.IFNA(VLOOKUP(A470,Table4[[#All],[Id_Serv]:[Dsg_EN Servico]],2+VALUE(LEFT(Type!$B$1,1)),0),"")</f>
        <v>6. Aquisição de operações de pagamento</v>
      </c>
      <c r="G470" s="43" t="b">
        <f t="shared" ca="1" si="45"/>
        <v>0</v>
      </c>
      <c r="H470" s="73">
        <f t="shared" si="46"/>
        <v>9</v>
      </c>
      <c r="I470" s="73">
        <v>50</v>
      </c>
      <c r="J470" s="73">
        <v>2</v>
      </c>
      <c r="K470" s="72" t="str">
        <f t="shared" si="47"/>
        <v/>
      </c>
      <c r="L470" s="38" t="str">
        <f ca="1">VLOOKUP(B470,TA_Rubric!$A$1:$G$93,4+LEFT(Type!$B$1,1),)</f>
        <v>Não</v>
      </c>
    </row>
    <row r="471" spans="1:12" ht="63.95" customHeight="1" x14ac:dyDescent="0.25">
      <c r="A471" s="39">
        <f t="shared" ca="1" si="43"/>
        <v>6</v>
      </c>
      <c r="B471" s="39">
        <f t="shared" ca="1" si="44"/>
        <v>51</v>
      </c>
      <c r="C471" s="49"/>
      <c r="D471" s="16" t="b">
        <f t="shared" ca="1" si="42"/>
        <v>0</v>
      </c>
      <c r="E471" s="42" t="str">
        <f ca="1">_xlfn.IFNA(VLOOKUP(B471,Rubric[],2+VALUE(LEFT(Type!$B$1,1)),),"")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- 16. ISO2</v>
      </c>
      <c r="F471" s="42" t="str">
        <f ca="1">_xlfn.IFNA(VLOOKUP(A471,Table4[[#All],[Id_Serv]:[Dsg_EN Servico]],2+VALUE(LEFT(Type!$B$1,1)),0),"")</f>
        <v>6. Aquisição de operações de pagamento</v>
      </c>
      <c r="G471" s="43" t="b">
        <f t="shared" ca="1" si="45"/>
        <v>0</v>
      </c>
      <c r="H471" s="73">
        <f t="shared" si="46"/>
        <v>9</v>
      </c>
      <c r="I471" s="73">
        <v>51</v>
      </c>
      <c r="J471" s="73">
        <v>2</v>
      </c>
      <c r="K471" s="72" t="str">
        <f t="shared" si="47"/>
        <v/>
      </c>
      <c r="L471" s="38" t="str">
        <f ca="1">VLOOKUP(B471,TA_Rubric!$A$1:$G$93,4+LEFT(Type!$B$1,1),)</f>
        <v>Não</v>
      </c>
    </row>
    <row r="472" spans="1:12" ht="63.95" customHeight="1" x14ac:dyDescent="0.25">
      <c r="A472" s="39">
        <f t="shared" ca="1" si="43"/>
        <v>6</v>
      </c>
      <c r="B472" s="39">
        <f t="shared" ca="1" si="44"/>
        <v>52</v>
      </c>
      <c r="C472" s="49"/>
      <c r="D472" s="16" t="b">
        <f t="shared" ca="1" si="42"/>
        <v>0</v>
      </c>
      <c r="E472" s="42" t="str">
        <f ca="1">_xlfn.IFNA(VLOOKUP(B472,Rubric[],2+VALUE(LEFT(Type!$B$1,1)),),"")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- 17. ISO2</v>
      </c>
      <c r="F472" s="42" t="str">
        <f ca="1">_xlfn.IFNA(VLOOKUP(A472,Table4[[#All],[Id_Serv]:[Dsg_EN Servico]],2+VALUE(LEFT(Type!$B$1,1)),0),"")</f>
        <v>6. Aquisição de operações de pagamento</v>
      </c>
      <c r="G472" s="43" t="b">
        <f t="shared" ca="1" si="45"/>
        <v>0</v>
      </c>
      <c r="H472" s="73">
        <f t="shared" si="46"/>
        <v>9</v>
      </c>
      <c r="I472" s="73">
        <v>52</v>
      </c>
      <c r="J472" s="73">
        <v>2</v>
      </c>
      <c r="K472" s="72" t="str">
        <f t="shared" si="47"/>
        <v/>
      </c>
      <c r="L472" s="38" t="str">
        <f ca="1">VLOOKUP(B472,TA_Rubric!$A$1:$G$93,4+LEFT(Type!$B$1,1),)</f>
        <v>Não</v>
      </c>
    </row>
    <row r="473" spans="1:12" ht="63.95" customHeight="1" x14ac:dyDescent="0.25">
      <c r="A473" s="39">
        <f t="shared" ca="1" si="43"/>
        <v>6</v>
      </c>
      <c r="B473" s="39">
        <f t="shared" ca="1" si="44"/>
        <v>53</v>
      </c>
      <c r="C473" s="49"/>
      <c r="D473" s="16" t="b">
        <f t="shared" ca="1" si="42"/>
        <v>0</v>
      </c>
      <c r="E473" s="42" t="str">
        <f ca="1">_xlfn.IFNA(VLOOKUP(B473,Rubric[],2+VALUE(LEFT(Type!$B$1,1)),),"")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- 18. ISO2</v>
      </c>
      <c r="F473" s="42" t="str">
        <f ca="1">_xlfn.IFNA(VLOOKUP(A473,Table4[[#All],[Id_Serv]:[Dsg_EN Servico]],2+VALUE(LEFT(Type!$B$1,1)),0),"")</f>
        <v>6. Aquisição de operações de pagamento</v>
      </c>
      <c r="G473" s="43" t="b">
        <f t="shared" ca="1" si="45"/>
        <v>0</v>
      </c>
      <c r="H473" s="73">
        <f t="shared" si="46"/>
        <v>9</v>
      </c>
      <c r="I473" s="73">
        <v>53</v>
      </c>
      <c r="J473" s="73">
        <v>2</v>
      </c>
      <c r="K473" s="72" t="str">
        <f t="shared" si="47"/>
        <v/>
      </c>
      <c r="L473" s="38" t="str">
        <f ca="1">VLOOKUP(B473,TA_Rubric!$A$1:$G$93,4+LEFT(Type!$B$1,1),)</f>
        <v>Não</v>
      </c>
    </row>
    <row r="474" spans="1:12" ht="63.95" customHeight="1" x14ac:dyDescent="0.25">
      <c r="A474" s="39">
        <f t="shared" ca="1" si="43"/>
        <v>6</v>
      </c>
      <c r="B474" s="39">
        <f t="shared" ca="1" si="44"/>
        <v>54</v>
      </c>
      <c r="C474" s="49"/>
      <c r="D474" s="16" t="b">
        <f t="shared" ca="1" si="42"/>
        <v>0</v>
      </c>
      <c r="E474" s="42" t="str">
        <f ca="1">_xlfn.IFNA(VLOOKUP(B474,Rubric[],2+VALUE(LEFT(Type!$B$1,1)),),"")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- 19. ISO2</v>
      </c>
      <c r="F474" s="42" t="str">
        <f ca="1">_xlfn.IFNA(VLOOKUP(A474,Table4[[#All],[Id_Serv]:[Dsg_EN Servico]],2+VALUE(LEFT(Type!$B$1,1)),0),"")</f>
        <v>6. Aquisição de operações de pagamento</v>
      </c>
      <c r="G474" s="43" t="b">
        <f t="shared" ca="1" si="45"/>
        <v>0</v>
      </c>
      <c r="H474" s="73">
        <f t="shared" si="46"/>
        <v>9</v>
      </c>
      <c r="I474" s="73">
        <v>54</v>
      </c>
      <c r="J474" s="73">
        <v>2</v>
      </c>
      <c r="K474" s="72" t="str">
        <f t="shared" si="47"/>
        <v/>
      </c>
      <c r="L474" s="38" t="str">
        <f ca="1">VLOOKUP(B474,TA_Rubric!$A$1:$G$93,4+LEFT(Type!$B$1,1),)</f>
        <v>Não</v>
      </c>
    </row>
    <row r="475" spans="1:12" ht="63.95" customHeight="1" x14ac:dyDescent="0.25">
      <c r="A475" s="39">
        <f t="shared" ca="1" si="43"/>
        <v>6</v>
      </c>
      <c r="B475" s="39">
        <f t="shared" ca="1" si="44"/>
        <v>55</v>
      </c>
      <c r="C475" s="49"/>
      <c r="D475" s="16" t="b">
        <f t="shared" ca="1" si="42"/>
        <v>0</v>
      </c>
      <c r="E475" s="42" t="str">
        <f ca="1">_xlfn.IFNA(VLOOKUP(B475,Rubric[],2+VALUE(LEFT(Type!$B$1,1)),),"")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- 20. ISO2</v>
      </c>
      <c r="F475" s="42" t="str">
        <f ca="1">_xlfn.IFNA(VLOOKUP(A475,Table4[[#All],[Id_Serv]:[Dsg_EN Servico]],2+VALUE(LEFT(Type!$B$1,1)),0),"")</f>
        <v>6. Aquisição de operações de pagamento</v>
      </c>
      <c r="G475" s="43" t="b">
        <f t="shared" ca="1" si="45"/>
        <v>0</v>
      </c>
      <c r="H475" s="73">
        <f t="shared" si="46"/>
        <v>9</v>
      </c>
      <c r="I475" s="73">
        <v>55</v>
      </c>
      <c r="J475" s="73">
        <v>2</v>
      </c>
      <c r="K475" s="72" t="str">
        <f t="shared" si="47"/>
        <v/>
      </c>
      <c r="L475" s="38" t="str">
        <f ca="1">VLOOKUP(B475,TA_Rubric!$A$1:$G$93,4+LEFT(Type!$B$1,1),)</f>
        <v>Não</v>
      </c>
    </row>
    <row r="476" spans="1:12" ht="63.95" customHeight="1" x14ac:dyDescent="0.25">
      <c r="A476" s="39">
        <f t="shared" ca="1" si="43"/>
        <v>6</v>
      </c>
      <c r="B476" s="39">
        <f t="shared" ca="1" si="44"/>
        <v>56</v>
      </c>
      <c r="C476" s="49"/>
      <c r="D476" s="16" t="b">
        <f t="shared" ca="1" si="42"/>
        <v>0</v>
      </c>
      <c r="E476" s="42" t="str">
        <f ca="1">_xlfn.IFNA(VLOOKUP(B476,Rubric[],2+VALUE(LEFT(Type!$B$1,1)),),"")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- 21. ISO2</v>
      </c>
      <c r="F476" s="42" t="str">
        <f ca="1">_xlfn.IFNA(VLOOKUP(A476,Table4[[#All],[Id_Serv]:[Dsg_EN Servico]],2+VALUE(LEFT(Type!$B$1,1)),0),"")</f>
        <v>6. Aquisição de operações de pagamento</v>
      </c>
      <c r="G476" s="43" t="b">
        <f t="shared" ca="1" si="45"/>
        <v>0</v>
      </c>
      <c r="H476" s="73">
        <f t="shared" si="46"/>
        <v>9</v>
      </c>
      <c r="I476" s="73">
        <v>56</v>
      </c>
      <c r="J476" s="73">
        <v>2</v>
      </c>
      <c r="K476" s="72" t="str">
        <f t="shared" si="47"/>
        <v/>
      </c>
      <c r="L476" s="38" t="str">
        <f ca="1">VLOOKUP(B476,TA_Rubric!$A$1:$G$93,4+LEFT(Type!$B$1,1),)</f>
        <v>Não</v>
      </c>
    </row>
    <row r="477" spans="1:12" ht="63.95" customHeight="1" x14ac:dyDescent="0.25">
      <c r="A477" s="39">
        <f t="shared" ca="1" si="43"/>
        <v>6</v>
      </c>
      <c r="B477" s="39">
        <f t="shared" ca="1" si="44"/>
        <v>57</v>
      </c>
      <c r="C477" s="49"/>
      <c r="D477" s="16" t="b">
        <f t="shared" ca="1" si="42"/>
        <v>0</v>
      </c>
      <c r="E477" s="42" t="str">
        <f ca="1">_xlfn.IFNA(VLOOKUP(B477,Rubric[],2+VALUE(LEFT(Type!$B$1,1)),),"")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- 22. ISO2</v>
      </c>
      <c r="F477" s="42" t="str">
        <f ca="1">_xlfn.IFNA(VLOOKUP(A477,Table4[[#All],[Id_Serv]:[Dsg_EN Servico]],2+VALUE(LEFT(Type!$B$1,1)),0),"")</f>
        <v>6. Aquisição de operações de pagamento</v>
      </c>
      <c r="G477" s="43" t="b">
        <f t="shared" ca="1" si="45"/>
        <v>0</v>
      </c>
      <c r="H477" s="73">
        <f t="shared" si="46"/>
        <v>9</v>
      </c>
      <c r="I477" s="73">
        <v>57</v>
      </c>
      <c r="J477" s="73">
        <v>2</v>
      </c>
      <c r="K477" s="72" t="str">
        <f t="shared" si="47"/>
        <v/>
      </c>
      <c r="L477" s="38" t="str">
        <f ca="1">VLOOKUP(B477,TA_Rubric!$A$1:$G$93,4+LEFT(Type!$B$1,1),)</f>
        <v>Não</v>
      </c>
    </row>
    <row r="478" spans="1:12" ht="63.95" customHeight="1" x14ac:dyDescent="0.25">
      <c r="A478" s="39">
        <f t="shared" ca="1" si="43"/>
        <v>6</v>
      </c>
      <c r="B478" s="39">
        <f t="shared" ca="1" si="44"/>
        <v>58</v>
      </c>
      <c r="C478" s="49"/>
      <c r="D478" s="16" t="b">
        <f t="shared" ref="D478:D541" ca="1" si="48">IF(G478=FALSE,FALSE,IF(ISBLANK(C478),FALSE,TRUE))</f>
        <v>0</v>
      </c>
      <c r="E478" s="42" t="str">
        <f ca="1">_xlfn.IFNA(VLOOKUP(B478,Rubric[],2+VALUE(LEFT(Type!$B$1,1)),),"")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- 23. ISO2</v>
      </c>
      <c r="F478" s="42" t="str">
        <f ca="1">_xlfn.IFNA(VLOOKUP(A478,Table4[[#All],[Id_Serv]:[Dsg_EN Servico]],2+VALUE(LEFT(Type!$B$1,1)),0),"")</f>
        <v>6. Aquisição de operações de pagamento</v>
      </c>
      <c r="G478" s="43" t="b">
        <f t="shared" ca="1" si="45"/>
        <v>0</v>
      </c>
      <c r="H478" s="73">
        <f t="shared" si="46"/>
        <v>9</v>
      </c>
      <c r="I478" s="73">
        <v>58</v>
      </c>
      <c r="J478" s="73">
        <v>2</v>
      </c>
      <c r="K478" s="72" t="str">
        <f t="shared" si="47"/>
        <v/>
      </c>
      <c r="L478" s="38" t="str">
        <f ca="1">VLOOKUP(B478,TA_Rubric!$A$1:$G$93,4+LEFT(Type!$B$1,1),)</f>
        <v>Não</v>
      </c>
    </row>
    <row r="479" spans="1:12" ht="63.95" customHeight="1" x14ac:dyDescent="0.25">
      <c r="A479" s="39">
        <f t="shared" ca="1" si="43"/>
        <v>6</v>
      </c>
      <c r="B479" s="39">
        <f t="shared" ca="1" si="44"/>
        <v>59</v>
      </c>
      <c r="C479" s="49"/>
      <c r="D479" s="16" t="b">
        <f t="shared" ca="1" si="48"/>
        <v>0</v>
      </c>
      <c r="E479" s="42" t="str">
        <f ca="1">_xlfn.IFNA(VLOOKUP(B479,Rubric[],2+VALUE(LEFT(Type!$B$1,1)),),"")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- 24. ISO2</v>
      </c>
      <c r="F479" s="42" t="str">
        <f ca="1">_xlfn.IFNA(VLOOKUP(A479,Table4[[#All],[Id_Serv]:[Dsg_EN Servico]],2+VALUE(LEFT(Type!$B$1,1)),0),"")</f>
        <v>6. Aquisição de operações de pagamento</v>
      </c>
      <c r="G479" s="43" t="b">
        <f t="shared" ca="1" si="45"/>
        <v>0</v>
      </c>
      <c r="H479" s="73">
        <f t="shared" si="46"/>
        <v>9</v>
      </c>
      <c r="I479" s="73">
        <v>59</v>
      </c>
      <c r="J479" s="73">
        <v>2</v>
      </c>
      <c r="K479" s="72" t="str">
        <f t="shared" si="47"/>
        <v/>
      </c>
      <c r="L479" s="38" t="str">
        <f ca="1">VLOOKUP(B479,TA_Rubric!$A$1:$G$93,4+LEFT(Type!$B$1,1),)</f>
        <v>Não</v>
      </c>
    </row>
    <row r="480" spans="1:12" ht="63.95" customHeight="1" x14ac:dyDescent="0.25">
      <c r="A480" s="39">
        <f t="shared" ca="1" si="43"/>
        <v>6</v>
      </c>
      <c r="B480" s="39">
        <f t="shared" ca="1" si="44"/>
        <v>60</v>
      </c>
      <c r="C480" s="49"/>
      <c r="D480" s="16" t="b">
        <f t="shared" ca="1" si="48"/>
        <v>0</v>
      </c>
      <c r="E480" s="42" t="str">
        <f ca="1">_xlfn.IFNA(VLOOKUP(B480,Rubric[],2+VALUE(LEFT(Type!$B$1,1)),),"")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- 25. ISO2</v>
      </c>
      <c r="F480" s="42" t="str">
        <f ca="1">_xlfn.IFNA(VLOOKUP(A480,Table4[[#All],[Id_Serv]:[Dsg_EN Servico]],2+VALUE(LEFT(Type!$B$1,1)),0),"")</f>
        <v>6. Aquisição de operações de pagamento</v>
      </c>
      <c r="G480" s="43" t="b">
        <f t="shared" ca="1" si="45"/>
        <v>0</v>
      </c>
      <c r="H480" s="73">
        <f t="shared" si="46"/>
        <v>9</v>
      </c>
      <c r="I480" s="73">
        <v>60</v>
      </c>
      <c r="J480" s="73">
        <v>2</v>
      </c>
      <c r="K480" s="72" t="str">
        <f t="shared" si="47"/>
        <v/>
      </c>
      <c r="L480" s="38" t="str">
        <f ca="1">VLOOKUP(B480,TA_Rubric!$A$1:$G$93,4+LEFT(Type!$B$1,1),)</f>
        <v>Não</v>
      </c>
    </row>
    <row r="481" spans="1:12" ht="63.95" customHeight="1" x14ac:dyDescent="0.25">
      <c r="A481" s="39">
        <f t="shared" ca="1" si="43"/>
        <v>6</v>
      </c>
      <c r="B481" s="39">
        <f t="shared" ca="1" si="44"/>
        <v>61</v>
      </c>
      <c r="C481" s="49"/>
      <c r="D481" s="16" t="b">
        <f t="shared" ca="1" si="48"/>
        <v>0</v>
      </c>
      <c r="E481" s="42" t="str">
        <f ca="1">_xlfn.IFNA(VLOOKUP(B481,Rubric[],2+VALUE(LEFT(Type!$B$1,1)),),"")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- 26. ISO2</v>
      </c>
      <c r="F481" s="42" t="str">
        <f ca="1">_xlfn.IFNA(VLOOKUP(A481,Table4[[#All],[Id_Serv]:[Dsg_EN Servico]],2+VALUE(LEFT(Type!$B$1,1)),0),"")</f>
        <v>6. Aquisição de operações de pagamento</v>
      </c>
      <c r="G481" s="43" t="b">
        <f t="shared" ca="1" si="45"/>
        <v>0</v>
      </c>
      <c r="H481" s="73">
        <f t="shared" si="46"/>
        <v>9</v>
      </c>
      <c r="I481" s="73">
        <v>61</v>
      </c>
      <c r="J481" s="73">
        <v>2</v>
      </c>
      <c r="K481" s="72" t="str">
        <f t="shared" si="47"/>
        <v/>
      </c>
      <c r="L481" s="38" t="str">
        <f ca="1">VLOOKUP(B481,TA_Rubric!$A$1:$G$93,4+LEFT(Type!$B$1,1),)</f>
        <v>Não</v>
      </c>
    </row>
    <row r="482" spans="1:12" ht="63.95" customHeight="1" x14ac:dyDescent="0.25">
      <c r="A482" s="39">
        <f t="shared" ca="1" si="43"/>
        <v>6</v>
      </c>
      <c r="B482" s="39">
        <f t="shared" ca="1" si="44"/>
        <v>62</v>
      </c>
      <c r="C482" s="49"/>
      <c r="D482" s="16" t="b">
        <f t="shared" ca="1" si="48"/>
        <v>0</v>
      </c>
      <c r="E482" s="42" t="str">
        <f ca="1">_xlfn.IFNA(VLOOKUP(B482,Rubric[],2+VALUE(LEFT(Type!$B$1,1)),),"")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- 27. ISO2</v>
      </c>
      <c r="F482" s="42" t="str">
        <f ca="1">_xlfn.IFNA(VLOOKUP(A482,Table4[[#All],[Id_Serv]:[Dsg_EN Servico]],2+VALUE(LEFT(Type!$B$1,1)),0),"")</f>
        <v>6. Aquisição de operações de pagamento</v>
      </c>
      <c r="G482" s="43" t="b">
        <f t="shared" ca="1" si="45"/>
        <v>0</v>
      </c>
      <c r="H482" s="73">
        <f t="shared" si="46"/>
        <v>9</v>
      </c>
      <c r="I482" s="73">
        <v>62</v>
      </c>
      <c r="J482" s="73">
        <v>2</v>
      </c>
      <c r="K482" s="72" t="str">
        <f t="shared" si="47"/>
        <v/>
      </c>
      <c r="L482" s="38" t="str">
        <f ca="1">VLOOKUP(B482,TA_Rubric!$A$1:$G$93,4+LEFT(Type!$B$1,1),)</f>
        <v>Não</v>
      </c>
    </row>
    <row r="483" spans="1:12" ht="63.95" customHeight="1" x14ac:dyDescent="0.25">
      <c r="A483" s="39">
        <f t="shared" ca="1" si="43"/>
        <v>6</v>
      </c>
      <c r="B483" s="39">
        <f t="shared" ca="1" si="44"/>
        <v>63</v>
      </c>
      <c r="C483" s="49"/>
      <c r="D483" s="16" t="b">
        <f t="shared" ca="1" si="48"/>
        <v>0</v>
      </c>
      <c r="E483" s="42" t="str">
        <f ca="1">_xlfn.IFNA(VLOOKUP(B483,Rubric[],2+VALUE(LEFT(Type!$B$1,1)),),"")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- 28. ISO2</v>
      </c>
      <c r="F483" s="42" t="str">
        <f ca="1">_xlfn.IFNA(VLOOKUP(A483,Table4[[#All],[Id_Serv]:[Dsg_EN Servico]],2+VALUE(LEFT(Type!$B$1,1)),0),"")</f>
        <v>6. Aquisição de operações de pagamento</v>
      </c>
      <c r="G483" s="43" t="b">
        <f t="shared" ca="1" si="45"/>
        <v>0</v>
      </c>
      <c r="H483" s="73">
        <f t="shared" si="46"/>
        <v>9</v>
      </c>
      <c r="I483" s="73">
        <v>63</v>
      </c>
      <c r="J483" s="73">
        <v>2</v>
      </c>
      <c r="K483" s="72" t="str">
        <f t="shared" si="47"/>
        <v/>
      </c>
      <c r="L483" s="38" t="str">
        <f ca="1">VLOOKUP(B483,TA_Rubric!$A$1:$G$93,4+LEFT(Type!$B$1,1),)</f>
        <v>Não</v>
      </c>
    </row>
    <row r="484" spans="1:12" ht="63.95" customHeight="1" x14ac:dyDescent="0.25">
      <c r="A484" s="39">
        <f t="shared" ca="1" si="43"/>
        <v>6</v>
      </c>
      <c r="B484" s="39">
        <f t="shared" ca="1" si="44"/>
        <v>64</v>
      </c>
      <c r="C484" s="49"/>
      <c r="D484" s="16" t="b">
        <f t="shared" ca="1" si="48"/>
        <v>0</v>
      </c>
      <c r="E484" s="42" t="str">
        <f ca="1">_xlfn.IFNA(VLOOKUP(B484,Rubric[],2+VALUE(LEFT(Type!$B$1,1)),),"")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- 29. ISO2</v>
      </c>
      <c r="F484" s="42" t="str">
        <f ca="1">_xlfn.IFNA(VLOOKUP(A484,Table4[[#All],[Id_Serv]:[Dsg_EN Servico]],2+VALUE(LEFT(Type!$B$1,1)),0),"")</f>
        <v>6. Aquisição de operações de pagamento</v>
      </c>
      <c r="G484" s="43" t="b">
        <f t="shared" ca="1" si="45"/>
        <v>0</v>
      </c>
      <c r="H484" s="73">
        <f t="shared" si="46"/>
        <v>9</v>
      </c>
      <c r="I484" s="73">
        <v>64</v>
      </c>
      <c r="J484" s="73">
        <v>2</v>
      </c>
      <c r="K484" s="72" t="str">
        <f t="shared" si="47"/>
        <v/>
      </c>
      <c r="L484" s="38" t="str">
        <f ca="1">VLOOKUP(B484,TA_Rubric!$A$1:$G$93,4+LEFT(Type!$B$1,1),)</f>
        <v>Não</v>
      </c>
    </row>
    <row r="485" spans="1:12" ht="63.95" customHeight="1" x14ac:dyDescent="0.25">
      <c r="A485" s="39">
        <f t="shared" ca="1" si="43"/>
        <v>6</v>
      </c>
      <c r="B485" s="39">
        <f t="shared" ca="1" si="44"/>
        <v>65</v>
      </c>
      <c r="C485" s="49"/>
      <c r="D485" s="16" t="b">
        <f t="shared" ca="1" si="48"/>
        <v>0</v>
      </c>
      <c r="E485" s="42" t="str">
        <f ca="1">_xlfn.IFNA(VLOOKUP(B485,Rubric[],2+VALUE(LEFT(Type!$B$1,1)),),"")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- 30. ISO2</v>
      </c>
      <c r="F485" s="42" t="str">
        <f ca="1">_xlfn.IFNA(VLOOKUP(A485,Table4[[#All],[Id_Serv]:[Dsg_EN Servico]],2+VALUE(LEFT(Type!$B$1,1)),0),"")</f>
        <v>6. Aquisição de operações de pagamento</v>
      </c>
      <c r="G485" s="43" t="b">
        <f t="shared" ca="1" si="45"/>
        <v>0</v>
      </c>
      <c r="H485" s="73">
        <f t="shared" si="46"/>
        <v>9</v>
      </c>
      <c r="I485" s="73">
        <v>65</v>
      </c>
      <c r="J485" s="73">
        <v>2</v>
      </c>
      <c r="K485" s="72" t="str">
        <f t="shared" si="47"/>
        <v/>
      </c>
      <c r="L485" s="38" t="str">
        <f ca="1">VLOOKUP(B485,TA_Rubric!$A$1:$G$93,4+LEFT(Type!$B$1,1),)</f>
        <v>Não</v>
      </c>
    </row>
    <row r="486" spans="1:12" ht="63.95" customHeight="1" x14ac:dyDescent="0.25">
      <c r="A486" s="39">
        <f t="shared" ca="1" si="43"/>
        <v>6</v>
      </c>
      <c r="B486" s="39">
        <f t="shared" ca="1" si="44"/>
        <v>66</v>
      </c>
      <c r="C486" s="49"/>
      <c r="D486" s="16" t="b">
        <f t="shared" ca="1" si="48"/>
        <v>0</v>
      </c>
      <c r="E486" s="42" t="str">
        <f ca="1">_xlfn.IFNA(VLOOKUP(B486,Rubric[],2+VALUE(LEFT(Type!$B$1,1)),),"")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- 31. ISO2</v>
      </c>
      <c r="F486" s="42" t="str">
        <f ca="1">_xlfn.IFNA(VLOOKUP(A486,Table4[[#All],[Id_Serv]:[Dsg_EN Servico]],2+VALUE(LEFT(Type!$B$1,1)),0),"")</f>
        <v>6. Aquisição de operações de pagamento</v>
      </c>
      <c r="G486" s="43" t="b">
        <f t="shared" ca="1" si="45"/>
        <v>0</v>
      </c>
      <c r="H486" s="73">
        <f t="shared" si="46"/>
        <v>9</v>
      </c>
      <c r="I486" s="73">
        <v>66</v>
      </c>
      <c r="J486" s="73">
        <v>2</v>
      </c>
      <c r="K486" s="72" t="str">
        <f t="shared" si="47"/>
        <v/>
      </c>
      <c r="L486" s="38" t="str">
        <f ca="1">VLOOKUP(B486,TA_Rubric!$A$1:$G$93,4+LEFT(Type!$B$1,1),)</f>
        <v>Não</v>
      </c>
    </row>
    <row r="487" spans="1:12" ht="63.95" customHeight="1" x14ac:dyDescent="0.25">
      <c r="A487" s="39">
        <f t="shared" ca="1" si="43"/>
        <v>6</v>
      </c>
      <c r="B487" s="39">
        <f t="shared" ca="1" si="44"/>
        <v>67</v>
      </c>
      <c r="C487" s="49"/>
      <c r="D487" s="16" t="b">
        <f t="shared" ca="1" si="48"/>
        <v>0</v>
      </c>
      <c r="E487" s="42" t="str">
        <f ca="1">_xlfn.IFNA(VLOOKUP(B487,Rubric[],2+VALUE(LEFT(Type!$B$1,1)),),"")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- 32. ISO2</v>
      </c>
      <c r="F487" s="42" t="str">
        <f ca="1">_xlfn.IFNA(VLOOKUP(A487,Table4[[#All],[Id_Serv]:[Dsg_EN Servico]],2+VALUE(LEFT(Type!$B$1,1)),0),"")</f>
        <v>6. Aquisição de operações de pagamento</v>
      </c>
      <c r="G487" s="43" t="b">
        <f t="shared" ca="1" si="45"/>
        <v>0</v>
      </c>
      <c r="H487" s="73">
        <f t="shared" si="46"/>
        <v>9</v>
      </c>
      <c r="I487" s="73">
        <v>67</v>
      </c>
      <c r="J487" s="73">
        <v>2</v>
      </c>
      <c r="K487" s="72" t="str">
        <f t="shared" si="47"/>
        <v/>
      </c>
      <c r="L487" s="38" t="str">
        <f ca="1">VLOOKUP(B487,TA_Rubric!$A$1:$G$93,4+LEFT(Type!$B$1,1),)</f>
        <v>Não</v>
      </c>
    </row>
    <row r="488" spans="1:12" ht="63.95" customHeight="1" x14ac:dyDescent="0.25">
      <c r="A488" s="39">
        <f t="shared" ca="1" si="43"/>
        <v>6</v>
      </c>
      <c r="B488" s="39">
        <f t="shared" ca="1" si="44"/>
        <v>68</v>
      </c>
      <c r="C488" s="49"/>
      <c r="D488" s="16" t="b">
        <f t="shared" ca="1" si="48"/>
        <v>0</v>
      </c>
      <c r="E488" s="42" t="str">
        <f ca="1">_xlfn.IFNA(VLOOKUP(B488,Rubric[],2+VALUE(LEFT(Type!$B$1,1)),),"")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- 33. ISO2</v>
      </c>
      <c r="F488" s="42" t="str">
        <f ca="1">_xlfn.IFNA(VLOOKUP(A488,Table4[[#All],[Id_Serv]:[Dsg_EN Servico]],2+VALUE(LEFT(Type!$B$1,1)),0),"")</f>
        <v>6. Aquisição de operações de pagamento</v>
      </c>
      <c r="G488" s="43" t="b">
        <f t="shared" ca="1" si="45"/>
        <v>0</v>
      </c>
      <c r="H488" s="73">
        <f t="shared" si="46"/>
        <v>9</v>
      </c>
      <c r="I488" s="73">
        <v>68</v>
      </c>
      <c r="J488" s="73">
        <v>2</v>
      </c>
      <c r="K488" s="72" t="str">
        <f t="shared" si="47"/>
        <v/>
      </c>
      <c r="L488" s="38" t="str">
        <f ca="1">VLOOKUP(B488,TA_Rubric!$A$1:$G$93,4+LEFT(Type!$B$1,1),)</f>
        <v>Não</v>
      </c>
    </row>
    <row r="489" spans="1:12" ht="63.95" customHeight="1" x14ac:dyDescent="0.25">
      <c r="A489" s="39">
        <f t="shared" ca="1" si="43"/>
        <v>6</v>
      </c>
      <c r="B489" s="39">
        <f t="shared" ca="1" si="44"/>
        <v>69</v>
      </c>
      <c r="C489" s="49"/>
      <c r="D489" s="16" t="b">
        <f t="shared" ca="1" si="48"/>
        <v>0</v>
      </c>
      <c r="E489" s="42" t="str">
        <f ca="1">_xlfn.IFNA(VLOOKUP(B489,Rubric[],2+VALUE(LEFT(Type!$B$1,1)),),"")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- 34. ISO2</v>
      </c>
      <c r="F489" s="42" t="str">
        <f ca="1">_xlfn.IFNA(VLOOKUP(A489,Table4[[#All],[Id_Serv]:[Dsg_EN Servico]],2+VALUE(LEFT(Type!$B$1,1)),0),"")</f>
        <v>6. Aquisição de operações de pagamento</v>
      </c>
      <c r="G489" s="43" t="b">
        <f t="shared" ca="1" si="45"/>
        <v>0</v>
      </c>
      <c r="H489" s="73">
        <f t="shared" si="46"/>
        <v>9</v>
      </c>
      <c r="I489" s="73">
        <v>69</v>
      </c>
      <c r="J489" s="73">
        <v>2</v>
      </c>
      <c r="K489" s="72" t="str">
        <f t="shared" si="47"/>
        <v/>
      </c>
      <c r="L489" s="38" t="str">
        <f ca="1">VLOOKUP(B489,TA_Rubric!$A$1:$G$93,4+LEFT(Type!$B$1,1),)</f>
        <v>Não</v>
      </c>
    </row>
    <row r="490" spans="1:12" ht="63.95" customHeight="1" x14ac:dyDescent="0.25">
      <c r="A490" s="39">
        <f t="shared" ca="1" si="43"/>
        <v>6</v>
      </c>
      <c r="B490" s="39">
        <f t="shared" ca="1" si="44"/>
        <v>70</v>
      </c>
      <c r="C490" s="49"/>
      <c r="D490" s="16" t="b">
        <f t="shared" ca="1" si="48"/>
        <v>0</v>
      </c>
      <c r="E490" s="42" t="str">
        <f ca="1">_xlfn.IFNA(VLOOKUP(B490,Rubric[],2+VALUE(LEFT(Type!$B$1,1)),),"")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- 35. ISO2</v>
      </c>
      <c r="F490" s="42" t="str">
        <f ca="1">_xlfn.IFNA(VLOOKUP(A490,Table4[[#All],[Id_Serv]:[Dsg_EN Servico]],2+VALUE(LEFT(Type!$B$1,1)),0),"")</f>
        <v>6. Aquisição de operações de pagamento</v>
      </c>
      <c r="G490" s="43" t="b">
        <f t="shared" ca="1" si="45"/>
        <v>0</v>
      </c>
      <c r="H490" s="73">
        <f t="shared" si="46"/>
        <v>9</v>
      </c>
      <c r="I490" s="73">
        <v>70</v>
      </c>
      <c r="J490" s="73">
        <v>2</v>
      </c>
      <c r="K490" s="72" t="str">
        <f t="shared" si="47"/>
        <v/>
      </c>
      <c r="L490" s="38" t="str">
        <f ca="1">VLOOKUP(B490,TA_Rubric!$A$1:$G$93,4+LEFT(Type!$B$1,1),)</f>
        <v>Não</v>
      </c>
    </row>
    <row r="491" spans="1:12" ht="63.95" customHeight="1" x14ac:dyDescent="0.25">
      <c r="A491" s="39">
        <f t="shared" ca="1" si="43"/>
        <v>6</v>
      </c>
      <c r="B491" s="39">
        <f t="shared" ca="1" si="44"/>
        <v>71</v>
      </c>
      <c r="C491" s="49"/>
      <c r="D491" s="16" t="b">
        <f t="shared" ca="1" si="48"/>
        <v>0</v>
      </c>
      <c r="E491" s="42" t="str">
        <f ca="1">_xlfn.IFNA(VLOOKUP(B491,Rubric[],2+VALUE(LEFT(Type!$B$1,1)),),"")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- 36. ISO2</v>
      </c>
      <c r="F491" s="42" t="str">
        <f ca="1">_xlfn.IFNA(VLOOKUP(A491,Table4[[#All],[Id_Serv]:[Dsg_EN Servico]],2+VALUE(LEFT(Type!$B$1,1)),0),"")</f>
        <v>6. Aquisição de operações de pagamento</v>
      </c>
      <c r="G491" s="43" t="b">
        <f t="shared" ca="1" si="45"/>
        <v>0</v>
      </c>
      <c r="H491" s="73">
        <f t="shared" si="46"/>
        <v>9</v>
      </c>
      <c r="I491" s="73">
        <v>71</v>
      </c>
      <c r="J491" s="73">
        <v>2</v>
      </c>
      <c r="K491" s="72" t="str">
        <f t="shared" si="47"/>
        <v/>
      </c>
      <c r="L491" s="38" t="str">
        <f ca="1">VLOOKUP(B491,TA_Rubric!$A$1:$G$93,4+LEFT(Type!$B$1,1),)</f>
        <v>Não</v>
      </c>
    </row>
    <row r="492" spans="1:12" ht="63.95" customHeight="1" x14ac:dyDescent="0.25">
      <c r="A492" s="39">
        <f t="shared" ca="1" si="43"/>
        <v>6</v>
      </c>
      <c r="B492" s="39">
        <f t="shared" ca="1" si="44"/>
        <v>72</v>
      </c>
      <c r="C492" s="49"/>
      <c r="D492" s="16" t="b">
        <f t="shared" ca="1" si="48"/>
        <v>0</v>
      </c>
      <c r="E492" s="42" t="str">
        <f ca="1">_xlfn.IFNA(VLOOKUP(B492,Rubric[],2+VALUE(LEFT(Type!$B$1,1)),),"")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- 37. ISO2</v>
      </c>
      <c r="F492" s="42" t="str">
        <f ca="1">_xlfn.IFNA(VLOOKUP(A492,Table4[[#All],[Id_Serv]:[Dsg_EN Servico]],2+VALUE(LEFT(Type!$B$1,1)),0),"")</f>
        <v>6. Aquisição de operações de pagamento</v>
      </c>
      <c r="G492" s="43" t="b">
        <f t="shared" ca="1" si="45"/>
        <v>0</v>
      </c>
      <c r="H492" s="73">
        <f t="shared" si="46"/>
        <v>9</v>
      </c>
      <c r="I492" s="73">
        <v>72</v>
      </c>
      <c r="J492" s="73">
        <v>2</v>
      </c>
      <c r="K492" s="72" t="str">
        <f t="shared" si="47"/>
        <v/>
      </c>
      <c r="L492" s="38" t="str">
        <f ca="1">VLOOKUP(B492,TA_Rubric!$A$1:$G$93,4+LEFT(Type!$B$1,1),)</f>
        <v>Não</v>
      </c>
    </row>
    <row r="493" spans="1:12" ht="63.95" customHeight="1" x14ac:dyDescent="0.25">
      <c r="A493" s="39">
        <f t="shared" ca="1" si="43"/>
        <v>6</v>
      </c>
      <c r="B493" s="39">
        <f t="shared" ca="1" si="44"/>
        <v>73</v>
      </c>
      <c r="C493" s="49"/>
      <c r="D493" s="16" t="b">
        <f t="shared" ca="1" si="48"/>
        <v>0</v>
      </c>
      <c r="E493" s="42" t="str">
        <f ca="1">_xlfn.IFNA(VLOOKUP(B493,Rubric[],2+VALUE(LEFT(Type!$B$1,1)),),"")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- 38. ISO2</v>
      </c>
      <c r="F493" s="42" t="str">
        <f ca="1">_xlfn.IFNA(VLOOKUP(A493,Table4[[#All],[Id_Serv]:[Dsg_EN Servico]],2+VALUE(LEFT(Type!$B$1,1)),0),"")</f>
        <v>6. Aquisição de operações de pagamento</v>
      </c>
      <c r="G493" s="43" t="b">
        <f t="shared" ca="1" si="45"/>
        <v>0</v>
      </c>
      <c r="H493" s="73">
        <f t="shared" si="46"/>
        <v>9</v>
      </c>
      <c r="I493" s="73">
        <v>73</v>
      </c>
      <c r="J493" s="73">
        <v>2</v>
      </c>
      <c r="K493" s="72" t="str">
        <f t="shared" si="47"/>
        <v/>
      </c>
      <c r="L493" s="38" t="str">
        <f ca="1">VLOOKUP(B493,TA_Rubric!$A$1:$G$93,4+LEFT(Type!$B$1,1),)</f>
        <v>Não</v>
      </c>
    </row>
    <row r="494" spans="1:12" ht="63.95" customHeight="1" x14ac:dyDescent="0.25">
      <c r="A494" s="39">
        <f t="shared" ca="1" si="43"/>
        <v>6</v>
      </c>
      <c r="B494" s="39">
        <f t="shared" ca="1" si="44"/>
        <v>74</v>
      </c>
      <c r="C494" s="49"/>
      <c r="D494" s="16" t="b">
        <f t="shared" ca="1" si="48"/>
        <v>0</v>
      </c>
      <c r="E494" s="42" t="str">
        <f ca="1">_xlfn.IFNA(VLOOKUP(B494,Rubric[],2+VALUE(LEFT(Type!$B$1,1)),),"")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- 39. ISO2</v>
      </c>
      <c r="F494" s="42" t="str">
        <f ca="1">_xlfn.IFNA(VLOOKUP(A494,Table4[[#All],[Id_Serv]:[Dsg_EN Servico]],2+VALUE(LEFT(Type!$B$1,1)),0),"")</f>
        <v>6. Aquisição de operações de pagamento</v>
      </c>
      <c r="G494" s="43" t="b">
        <f t="shared" ca="1" si="45"/>
        <v>0</v>
      </c>
      <c r="H494" s="73">
        <f t="shared" si="46"/>
        <v>9</v>
      </c>
      <c r="I494" s="73">
        <v>74</v>
      </c>
      <c r="J494" s="73">
        <v>2</v>
      </c>
      <c r="K494" s="72" t="str">
        <f t="shared" si="47"/>
        <v/>
      </c>
      <c r="L494" s="38" t="str">
        <f ca="1">VLOOKUP(B494,TA_Rubric!$A$1:$G$93,4+LEFT(Type!$B$1,1),)</f>
        <v>Não</v>
      </c>
    </row>
    <row r="495" spans="1:12" ht="63.95" customHeight="1" x14ac:dyDescent="0.25">
      <c r="A495" s="39">
        <f t="shared" ca="1" si="43"/>
        <v>6</v>
      </c>
      <c r="B495" s="39">
        <f t="shared" ca="1" si="44"/>
        <v>75</v>
      </c>
      <c r="C495" s="49"/>
      <c r="D495" s="16" t="b">
        <f t="shared" ca="1" si="48"/>
        <v>0</v>
      </c>
      <c r="E495" s="42" t="str">
        <f ca="1">_xlfn.IFNA(VLOOKUP(B495,Rubric[],2+VALUE(LEFT(Type!$B$1,1)),),"")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- 40. ISO2</v>
      </c>
      <c r="F495" s="42" t="str">
        <f ca="1">_xlfn.IFNA(VLOOKUP(A495,Table4[[#All],[Id_Serv]:[Dsg_EN Servico]],2+VALUE(LEFT(Type!$B$1,1)),0),"")</f>
        <v>6. Aquisição de operações de pagamento</v>
      </c>
      <c r="G495" s="43" t="b">
        <f t="shared" ca="1" si="45"/>
        <v>0</v>
      </c>
      <c r="H495" s="73">
        <f t="shared" si="46"/>
        <v>9</v>
      </c>
      <c r="I495" s="73">
        <v>75</v>
      </c>
      <c r="J495" s="73">
        <v>2</v>
      </c>
      <c r="K495" s="72" t="str">
        <f t="shared" si="47"/>
        <v/>
      </c>
      <c r="L495" s="38" t="str">
        <f ca="1">VLOOKUP(B495,TA_Rubric!$A$1:$G$93,4+LEFT(Type!$B$1,1),)</f>
        <v>Não</v>
      </c>
    </row>
    <row r="496" spans="1:12" ht="63.95" customHeight="1" x14ac:dyDescent="0.25">
      <c r="A496" s="39">
        <f t="shared" ca="1" si="43"/>
        <v>6</v>
      </c>
      <c r="B496" s="39">
        <f t="shared" ca="1" si="44"/>
        <v>76</v>
      </c>
      <c r="C496" s="49"/>
      <c r="D496" s="16" t="b">
        <f t="shared" ca="1" si="48"/>
        <v>0</v>
      </c>
      <c r="E496" s="42" t="str">
        <f ca="1">_xlfn.IFNA(VLOOKUP(B496,Rubric[],2+VALUE(LEFT(Type!$B$1,1)),),"")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- 41. ISO2</v>
      </c>
      <c r="F496" s="42" t="str">
        <f ca="1">_xlfn.IFNA(VLOOKUP(A496,Table4[[#All],[Id_Serv]:[Dsg_EN Servico]],2+VALUE(LEFT(Type!$B$1,1)),0),"")</f>
        <v>6. Aquisição de operações de pagamento</v>
      </c>
      <c r="G496" s="43" t="b">
        <f t="shared" ca="1" si="45"/>
        <v>0</v>
      </c>
      <c r="H496" s="73">
        <f t="shared" si="46"/>
        <v>9</v>
      </c>
      <c r="I496" s="73">
        <v>76</v>
      </c>
      <c r="J496" s="73">
        <v>2</v>
      </c>
      <c r="K496" s="72" t="str">
        <f t="shared" si="47"/>
        <v/>
      </c>
      <c r="L496" s="38" t="str">
        <f ca="1">VLOOKUP(B496,TA_Rubric!$A$1:$G$93,4+LEFT(Type!$B$1,1),)</f>
        <v>Não</v>
      </c>
    </row>
    <row r="497" spans="1:12" ht="63.95" customHeight="1" x14ac:dyDescent="0.25">
      <c r="A497" s="39">
        <f t="shared" ca="1" si="43"/>
        <v>6</v>
      </c>
      <c r="B497" s="39">
        <f t="shared" ca="1" si="44"/>
        <v>77</v>
      </c>
      <c r="C497" s="49"/>
      <c r="D497" s="16" t="b">
        <f t="shared" ca="1" si="48"/>
        <v>0</v>
      </c>
      <c r="E497" s="42" t="str">
        <f ca="1">_xlfn.IFNA(VLOOKUP(B497,Rubric[],2+VALUE(LEFT(Type!$B$1,1)),),"")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- 42. ISO2</v>
      </c>
      <c r="F497" s="42" t="str">
        <f ca="1">_xlfn.IFNA(VLOOKUP(A497,Table4[[#All],[Id_Serv]:[Dsg_EN Servico]],2+VALUE(LEFT(Type!$B$1,1)),0),"")</f>
        <v>6. Aquisição de operações de pagamento</v>
      </c>
      <c r="G497" s="43" t="b">
        <f t="shared" ca="1" si="45"/>
        <v>0</v>
      </c>
      <c r="H497" s="73">
        <f t="shared" si="46"/>
        <v>9</v>
      </c>
      <c r="I497" s="73">
        <v>77</v>
      </c>
      <c r="J497" s="73">
        <v>2</v>
      </c>
      <c r="K497" s="72" t="str">
        <f t="shared" si="47"/>
        <v/>
      </c>
      <c r="L497" s="38" t="str">
        <f ca="1">VLOOKUP(B497,TA_Rubric!$A$1:$G$93,4+LEFT(Type!$B$1,1),)</f>
        <v>Não</v>
      </c>
    </row>
    <row r="498" spans="1:12" ht="63.95" customHeight="1" x14ac:dyDescent="0.25">
      <c r="A498" s="39">
        <f t="shared" ca="1" si="43"/>
        <v>6</v>
      </c>
      <c r="B498" s="39">
        <f t="shared" ca="1" si="44"/>
        <v>78</v>
      </c>
      <c r="C498" s="49"/>
      <c r="D498" s="16" t="b">
        <f t="shared" ca="1" si="48"/>
        <v>0</v>
      </c>
      <c r="E498" s="42" t="str">
        <f ca="1">_xlfn.IFNA(VLOOKUP(B498,Rubric[],2+VALUE(LEFT(Type!$B$1,1)),),"")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- 43. ISO2</v>
      </c>
      <c r="F498" s="42" t="str">
        <f ca="1">_xlfn.IFNA(VLOOKUP(A498,Table4[[#All],[Id_Serv]:[Dsg_EN Servico]],2+VALUE(LEFT(Type!$B$1,1)),0),"")</f>
        <v>6. Aquisição de operações de pagamento</v>
      </c>
      <c r="G498" s="43" t="b">
        <f t="shared" ca="1" si="45"/>
        <v>0</v>
      </c>
      <c r="H498" s="73">
        <f t="shared" si="46"/>
        <v>9</v>
      </c>
      <c r="I498" s="73">
        <v>78</v>
      </c>
      <c r="J498" s="73">
        <v>2</v>
      </c>
      <c r="K498" s="72" t="str">
        <f t="shared" si="47"/>
        <v/>
      </c>
      <c r="L498" s="38" t="str">
        <f ca="1">VLOOKUP(B498,TA_Rubric!$A$1:$G$93,4+LEFT(Type!$B$1,1),)</f>
        <v>Não</v>
      </c>
    </row>
    <row r="499" spans="1:12" ht="63.95" customHeight="1" x14ac:dyDescent="0.25">
      <c r="A499" s="39">
        <f t="shared" ca="1" si="43"/>
        <v>6</v>
      </c>
      <c r="B499" s="39">
        <f t="shared" ca="1" si="44"/>
        <v>79</v>
      </c>
      <c r="C499" s="49"/>
      <c r="D499" s="16" t="b">
        <f t="shared" ca="1" si="48"/>
        <v>0</v>
      </c>
      <c r="E499" s="42" t="str">
        <f ca="1">_xlfn.IFNA(VLOOKUP(B499,Rubric[],2+VALUE(LEFT(Type!$B$1,1)),),"")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- 44. ISO2</v>
      </c>
      <c r="F499" s="42" t="str">
        <f ca="1">_xlfn.IFNA(VLOOKUP(A499,Table4[[#All],[Id_Serv]:[Dsg_EN Servico]],2+VALUE(LEFT(Type!$B$1,1)),0),"")</f>
        <v>6. Aquisição de operações de pagamento</v>
      </c>
      <c r="G499" s="43" t="b">
        <f t="shared" ca="1" si="45"/>
        <v>0</v>
      </c>
      <c r="H499" s="73">
        <f t="shared" si="46"/>
        <v>9</v>
      </c>
      <c r="I499" s="73">
        <v>79</v>
      </c>
      <c r="J499" s="73">
        <v>2</v>
      </c>
      <c r="K499" s="72" t="str">
        <f t="shared" si="47"/>
        <v/>
      </c>
      <c r="L499" s="38" t="str">
        <f ca="1">VLOOKUP(B499,TA_Rubric!$A$1:$G$93,4+LEFT(Type!$B$1,1),)</f>
        <v>Não</v>
      </c>
    </row>
    <row r="500" spans="1:12" ht="63.95" customHeight="1" x14ac:dyDescent="0.25">
      <c r="A500" s="39">
        <f t="shared" ca="1" si="43"/>
        <v>6</v>
      </c>
      <c r="B500" s="39">
        <f t="shared" ca="1" si="44"/>
        <v>80</v>
      </c>
      <c r="C500" s="49"/>
      <c r="D500" s="16" t="b">
        <f t="shared" ca="1" si="48"/>
        <v>0</v>
      </c>
      <c r="E500" s="42" t="str">
        <f ca="1">_xlfn.IFNA(VLOOKUP(B500,Rubric[],2+VALUE(LEFT(Type!$B$1,1)),),"")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- 45. ISO2</v>
      </c>
      <c r="F500" s="42" t="str">
        <f ca="1">_xlfn.IFNA(VLOOKUP(A500,Table4[[#All],[Id_Serv]:[Dsg_EN Servico]],2+VALUE(LEFT(Type!$B$1,1)),0),"")</f>
        <v>6. Aquisição de operações de pagamento</v>
      </c>
      <c r="G500" s="43" t="b">
        <f t="shared" ca="1" si="45"/>
        <v>0</v>
      </c>
      <c r="H500" s="73">
        <f t="shared" si="46"/>
        <v>9</v>
      </c>
      <c r="I500" s="73">
        <v>80</v>
      </c>
      <c r="J500" s="73">
        <v>2</v>
      </c>
      <c r="K500" s="72" t="str">
        <f t="shared" si="47"/>
        <v/>
      </c>
      <c r="L500" s="38" t="str">
        <f ca="1">VLOOKUP(B500,TA_Rubric!$A$1:$G$93,4+LEFT(Type!$B$1,1),)</f>
        <v>Não</v>
      </c>
    </row>
    <row r="501" spans="1:12" ht="63.95" customHeight="1" x14ac:dyDescent="0.25">
      <c r="A501" s="39">
        <f t="shared" ca="1" si="43"/>
        <v>6</v>
      </c>
      <c r="B501" s="39">
        <f t="shared" ca="1" si="44"/>
        <v>81</v>
      </c>
      <c r="C501" s="49"/>
      <c r="D501" s="16" t="b">
        <f t="shared" ca="1" si="48"/>
        <v>0</v>
      </c>
      <c r="E501" s="42" t="str">
        <f ca="1">_xlfn.IFNA(VLOOKUP(B501,Rubric[],2+VALUE(LEFT(Type!$B$1,1)),),"")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- 46. ISO2</v>
      </c>
      <c r="F501" s="42" t="str">
        <f ca="1">_xlfn.IFNA(VLOOKUP(A501,Table4[[#All],[Id_Serv]:[Dsg_EN Servico]],2+VALUE(LEFT(Type!$B$1,1)),0),"")</f>
        <v>6. Aquisição de operações de pagamento</v>
      </c>
      <c r="G501" s="43" t="b">
        <f t="shared" ca="1" si="45"/>
        <v>0</v>
      </c>
      <c r="H501" s="73">
        <f t="shared" si="46"/>
        <v>9</v>
      </c>
      <c r="I501" s="73">
        <v>81</v>
      </c>
      <c r="J501" s="73">
        <v>2</v>
      </c>
      <c r="K501" s="72" t="str">
        <f t="shared" si="47"/>
        <v/>
      </c>
      <c r="L501" s="38" t="str">
        <f ca="1">VLOOKUP(B501,TA_Rubric!$A$1:$G$93,4+LEFT(Type!$B$1,1),)</f>
        <v>Não</v>
      </c>
    </row>
    <row r="502" spans="1:12" ht="63.95" customHeight="1" x14ac:dyDescent="0.25">
      <c r="A502" s="39">
        <f t="shared" ca="1" si="43"/>
        <v>6</v>
      </c>
      <c r="B502" s="39">
        <f t="shared" ca="1" si="44"/>
        <v>82</v>
      </c>
      <c r="C502" s="49"/>
      <c r="D502" s="16" t="b">
        <f t="shared" ca="1" si="48"/>
        <v>0</v>
      </c>
      <c r="E502" s="42" t="str">
        <f ca="1">_xlfn.IFNA(VLOOKUP(B502,Rubric[],2+VALUE(LEFT(Type!$B$1,1)),),"")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- 47. ISO2</v>
      </c>
      <c r="F502" s="42" t="str">
        <f ca="1">_xlfn.IFNA(VLOOKUP(A502,Table4[[#All],[Id_Serv]:[Dsg_EN Servico]],2+VALUE(LEFT(Type!$B$1,1)),0),"")</f>
        <v>6. Aquisição de operações de pagamento</v>
      </c>
      <c r="G502" s="43" t="b">
        <f t="shared" ca="1" si="45"/>
        <v>0</v>
      </c>
      <c r="H502" s="73">
        <f t="shared" si="46"/>
        <v>9</v>
      </c>
      <c r="I502" s="73">
        <v>82</v>
      </c>
      <c r="J502" s="73">
        <v>2</v>
      </c>
      <c r="K502" s="72" t="str">
        <f t="shared" si="47"/>
        <v/>
      </c>
      <c r="L502" s="38" t="str">
        <f ca="1">VLOOKUP(B502,TA_Rubric!$A$1:$G$93,4+LEFT(Type!$B$1,1),)</f>
        <v>Não</v>
      </c>
    </row>
    <row r="503" spans="1:12" ht="63.95" customHeight="1" x14ac:dyDescent="0.25">
      <c r="A503" s="39">
        <f t="shared" ca="1" si="43"/>
        <v>6</v>
      </c>
      <c r="B503" s="39">
        <f t="shared" ca="1" si="44"/>
        <v>83</v>
      </c>
      <c r="C503" s="49"/>
      <c r="D503" s="16" t="b">
        <f t="shared" ca="1" si="48"/>
        <v>0</v>
      </c>
      <c r="E503" s="42" t="str">
        <f ca="1">_xlfn.IFNA(VLOOKUP(B503,Rubric[],2+VALUE(LEFT(Type!$B$1,1)),),"")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- 48. ISO2</v>
      </c>
      <c r="F503" s="42" t="str">
        <f ca="1">_xlfn.IFNA(VLOOKUP(A503,Table4[[#All],[Id_Serv]:[Dsg_EN Servico]],2+VALUE(LEFT(Type!$B$1,1)),0),"")</f>
        <v>6. Aquisição de operações de pagamento</v>
      </c>
      <c r="G503" s="43" t="b">
        <f t="shared" ca="1" si="45"/>
        <v>0</v>
      </c>
      <c r="H503" s="73">
        <f t="shared" si="46"/>
        <v>9</v>
      </c>
      <c r="I503" s="73">
        <v>83</v>
      </c>
      <c r="J503" s="73">
        <v>2</v>
      </c>
      <c r="K503" s="72" t="str">
        <f t="shared" si="47"/>
        <v/>
      </c>
      <c r="L503" s="38" t="str">
        <f ca="1">VLOOKUP(B503,TA_Rubric!$A$1:$G$93,4+LEFT(Type!$B$1,1),)</f>
        <v>Não</v>
      </c>
    </row>
    <row r="504" spans="1:12" ht="63.95" customHeight="1" x14ac:dyDescent="0.25">
      <c r="A504" s="39">
        <f t="shared" ca="1" si="43"/>
        <v>6</v>
      </c>
      <c r="B504" s="39">
        <f t="shared" ca="1" si="44"/>
        <v>84</v>
      </c>
      <c r="C504" s="49"/>
      <c r="D504" s="16" t="b">
        <f t="shared" ca="1" si="48"/>
        <v>0</v>
      </c>
      <c r="E504" s="42" t="str">
        <f ca="1">_xlfn.IFNA(VLOOKUP(B504,Rubric[],2+VALUE(LEFT(Type!$B$1,1)),),"")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- 49. ISO2</v>
      </c>
      <c r="F504" s="42" t="str">
        <f ca="1">_xlfn.IFNA(VLOOKUP(A504,Table4[[#All],[Id_Serv]:[Dsg_EN Servico]],2+VALUE(LEFT(Type!$B$1,1)),0),"")</f>
        <v>6. Aquisição de operações de pagamento</v>
      </c>
      <c r="G504" s="43" t="b">
        <f t="shared" ca="1" si="45"/>
        <v>0</v>
      </c>
      <c r="H504" s="73">
        <f t="shared" si="46"/>
        <v>9</v>
      </c>
      <c r="I504" s="73">
        <v>84</v>
      </c>
      <c r="J504" s="73">
        <v>2</v>
      </c>
      <c r="K504" s="72" t="str">
        <f t="shared" si="47"/>
        <v/>
      </c>
      <c r="L504" s="38" t="str">
        <f ca="1">VLOOKUP(B504,TA_Rubric!$A$1:$G$93,4+LEFT(Type!$B$1,1),)</f>
        <v>Não</v>
      </c>
    </row>
    <row r="505" spans="1:12" ht="63.95" customHeight="1" x14ac:dyDescent="0.25">
      <c r="A505" s="39">
        <f t="shared" ca="1" si="43"/>
        <v>6</v>
      </c>
      <c r="B505" s="39">
        <f t="shared" ca="1" si="44"/>
        <v>85</v>
      </c>
      <c r="C505" s="49"/>
      <c r="D505" s="16" t="b">
        <f t="shared" ca="1" si="48"/>
        <v>0</v>
      </c>
      <c r="E505" s="42" t="str">
        <f ca="1">_xlfn.IFNA(VLOOKUP(B505,Rubric[],2+VALUE(LEFT(Type!$B$1,1)),),"")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- 50. ISO2</v>
      </c>
      <c r="F505" s="42" t="str">
        <f ca="1">_xlfn.IFNA(VLOOKUP(A505,Table4[[#All],[Id_Serv]:[Dsg_EN Servico]],2+VALUE(LEFT(Type!$B$1,1)),0),"")</f>
        <v>6. Aquisição de operações de pagamento</v>
      </c>
      <c r="G505" s="43" t="b">
        <f t="shared" ca="1" si="45"/>
        <v>0</v>
      </c>
      <c r="H505" s="73">
        <f t="shared" si="46"/>
        <v>9</v>
      </c>
      <c r="I505" s="73">
        <v>85</v>
      </c>
      <c r="J505" s="73">
        <v>2</v>
      </c>
      <c r="K505" s="72" t="str">
        <f t="shared" si="47"/>
        <v/>
      </c>
      <c r="L505" s="38" t="str">
        <f ca="1">VLOOKUP(B505,TA_Rubric!$A$1:$G$93,4+LEFT(Type!$B$1,1),)</f>
        <v>Não</v>
      </c>
    </row>
    <row r="506" spans="1:12" ht="63.95" customHeight="1" x14ac:dyDescent="0.25">
      <c r="A506" s="38">
        <f t="shared" ca="1" si="43"/>
        <v>7</v>
      </c>
      <c r="B506" s="38">
        <f t="shared" ca="1" si="44"/>
        <v>2</v>
      </c>
      <c r="C506" s="49"/>
      <c r="D506" s="15" t="b">
        <f t="shared" ca="1" si="48"/>
        <v>0</v>
      </c>
      <c r="E506" s="40" t="str">
        <f ca="1">_xlfn.IFNA(VLOOKUP(B506,Rubric[],2+VALUE(LEFT(Type!$B$1,1)),),"")</f>
        <v>3. Atividade em território nacional durante o período de referência - a) Número total de operações realizadas com origem em Portugal;</v>
      </c>
      <c r="F506" s="40" t="str">
        <f ca="1">_xlfn.IFNA(VLOOKUP(A506,Table4[[#All],[Id_Serv]:[Dsg_EN Servico]],2+VALUE(LEFT(Type!$B$1,1)),0),"")</f>
        <v>7. Envio de fundos</v>
      </c>
      <c r="G506" s="41" t="b">
        <f t="shared" ca="1" si="45"/>
        <v>0</v>
      </c>
      <c r="H506" s="72">
        <f t="shared" si="46"/>
        <v>10</v>
      </c>
      <c r="I506" s="72">
        <v>2</v>
      </c>
      <c r="J506" s="72">
        <v>2</v>
      </c>
      <c r="K506" s="72" t="str">
        <f t="shared" si="47"/>
        <v/>
      </c>
      <c r="L506" s="38" t="str">
        <f ca="1">VLOOKUP(B506,TA_Rubric!$A$1:$G$93,4+LEFT(Type!$B$1,1),)</f>
        <v>Sim</v>
      </c>
    </row>
    <row r="507" spans="1:12" ht="63.95" customHeight="1" x14ac:dyDescent="0.25">
      <c r="A507" s="39">
        <f t="shared" ca="1" si="43"/>
        <v>7</v>
      </c>
      <c r="B507" s="39">
        <f t="shared" ca="1" si="44"/>
        <v>3</v>
      </c>
      <c r="C507" s="49"/>
      <c r="D507" s="16" t="b">
        <f t="shared" ca="1" si="48"/>
        <v>0</v>
      </c>
      <c r="E507" s="42" t="str">
        <f ca="1">_xlfn.IFNA(VLOOKUP(B507,Rubric[],2+VALUE(LEFT(Type!$B$1,1)),),"")</f>
        <v>3. Atividade em território nacional durante o período de referência - b) Montante agregado, em euros, das operações realizadas com origem em Portugal;</v>
      </c>
      <c r="F507" s="42" t="str">
        <f ca="1">_xlfn.IFNA(VLOOKUP(A507,Table4[[#All],[Id_Serv]:[Dsg_EN Servico]],2+VALUE(LEFT(Type!$B$1,1)),0),"")</f>
        <v>7. Envio de fundos</v>
      </c>
      <c r="G507" s="43" t="b">
        <f t="shared" ca="1" si="45"/>
        <v>0</v>
      </c>
      <c r="H507" s="73">
        <f t="shared" si="46"/>
        <v>10</v>
      </c>
      <c r="I507" s="73">
        <v>3</v>
      </c>
      <c r="J507" s="73">
        <v>2</v>
      </c>
      <c r="K507" s="72" t="str">
        <f t="shared" si="47"/>
        <v/>
      </c>
      <c r="L507" s="38" t="str">
        <f ca="1">VLOOKUP(B507,TA_Rubric!$A$1:$G$93,4+LEFT(Type!$B$1,1),)</f>
        <v>Sim</v>
      </c>
    </row>
    <row r="508" spans="1:12" ht="63.95" customHeight="1" x14ac:dyDescent="0.25">
      <c r="A508" s="39">
        <f t="shared" ca="1" si="43"/>
        <v>7</v>
      </c>
      <c r="B508" s="39">
        <f t="shared" ca="1" si="44"/>
        <v>4</v>
      </c>
      <c r="C508" s="49"/>
      <c r="D508" s="16" t="b">
        <f t="shared" ca="1" si="48"/>
        <v>0</v>
      </c>
      <c r="E508" s="42" t="str">
        <f ca="1">_xlfn.IFNA(VLOOKUP(B508,Rubric[],2+VALUE(LEFT(Type!$B$1,1)),),"")</f>
        <v>3. Atividade em território nacional durante o período de referência - c) Número total de operações realizadas com destino para Portugal;</v>
      </c>
      <c r="F508" s="42" t="str">
        <f ca="1">_xlfn.IFNA(VLOOKUP(A508,Table4[[#All],[Id_Serv]:[Dsg_EN Servico]],2+VALUE(LEFT(Type!$B$1,1)),0),"")</f>
        <v>7. Envio de fundos</v>
      </c>
      <c r="G508" s="43" t="b">
        <f t="shared" ca="1" si="45"/>
        <v>0</v>
      </c>
      <c r="H508" s="73">
        <f t="shared" si="46"/>
        <v>10</v>
      </c>
      <c r="I508" s="73">
        <v>4</v>
      </c>
      <c r="J508" s="73">
        <v>2</v>
      </c>
      <c r="K508" s="72" t="str">
        <f t="shared" si="47"/>
        <v/>
      </c>
      <c r="L508" s="38" t="str">
        <f ca="1">VLOOKUP(B508,TA_Rubric!$A$1:$G$93,4+LEFT(Type!$B$1,1),)</f>
        <v>Sim</v>
      </c>
    </row>
    <row r="509" spans="1:12" ht="63.95" customHeight="1" x14ac:dyDescent="0.25">
      <c r="A509" s="39">
        <f t="shared" ca="1" si="43"/>
        <v>7</v>
      </c>
      <c r="B509" s="39">
        <f t="shared" ca="1" si="44"/>
        <v>5</v>
      </c>
      <c r="C509" s="49"/>
      <c r="D509" s="16" t="b">
        <f t="shared" ca="1" si="48"/>
        <v>0</v>
      </c>
      <c r="E509" s="42" t="str">
        <f ca="1">_xlfn.IFNA(VLOOKUP(B509,Rubric[],2+VALUE(LEFT(Type!$B$1,1)),),"")</f>
        <v>3. Atividade em território nacional durante o período de referência - d) Montante agregado, em euros, das operações realizadas com destino para Portugal;</v>
      </c>
      <c r="F509" s="42" t="str">
        <f ca="1">_xlfn.IFNA(VLOOKUP(A509,Table4[[#All],[Id_Serv]:[Dsg_EN Servico]],2+VALUE(LEFT(Type!$B$1,1)),0),"")</f>
        <v>7. Envio de fundos</v>
      </c>
      <c r="G509" s="43" t="b">
        <f t="shared" ca="1" si="45"/>
        <v>0</v>
      </c>
      <c r="H509" s="73">
        <f t="shared" si="46"/>
        <v>10</v>
      </c>
      <c r="I509" s="73">
        <v>5</v>
      </c>
      <c r="J509" s="73">
        <v>2</v>
      </c>
      <c r="K509" s="72" t="str">
        <f t="shared" si="47"/>
        <v/>
      </c>
      <c r="L509" s="38" t="str">
        <f ca="1">VLOOKUP(B509,TA_Rubric!$A$1:$G$93,4+LEFT(Type!$B$1,1),)</f>
        <v>Sim</v>
      </c>
    </row>
    <row r="510" spans="1:12" ht="63.95" customHeight="1" x14ac:dyDescent="0.25">
      <c r="A510" s="39">
        <f t="shared" ca="1" si="43"/>
        <v>7</v>
      </c>
      <c r="B510" s="39">
        <f t="shared" ca="1" si="44"/>
        <v>6</v>
      </c>
      <c r="C510" s="49"/>
      <c r="D510" s="16" t="b">
        <f t="shared" ca="1" si="48"/>
        <v>0</v>
      </c>
      <c r="E510" s="42" t="str">
        <f ca="1">_xlfn.IFNA(VLOOKUP(B510,Rubric[],2+VALUE(LEFT(Type!$B$1,1)),),"")</f>
        <v>3. Atividade em território nacional durante o período de referência - e) Indicação das 10 jurisdições de destino das operações com origem em Portugal que apresentam o montante agregado mais elevado de operações; - 1.  ISO2</v>
      </c>
      <c r="F510" s="42" t="str">
        <f ca="1">_xlfn.IFNA(VLOOKUP(A510,Table4[[#All],[Id_Serv]:[Dsg_EN Servico]],2+VALUE(LEFT(Type!$B$1,1)),0),"")</f>
        <v>7. Envio de fundos</v>
      </c>
      <c r="G510" s="43" t="b">
        <f t="shared" ca="1" si="45"/>
        <v>0</v>
      </c>
      <c r="H510" s="73">
        <f t="shared" si="46"/>
        <v>10</v>
      </c>
      <c r="I510" s="73">
        <v>6</v>
      </c>
      <c r="J510" s="73">
        <v>2</v>
      </c>
      <c r="K510" s="72" t="str">
        <f t="shared" si="47"/>
        <v/>
      </c>
      <c r="L510" s="38" t="str">
        <f ca="1">VLOOKUP(B510,TA_Rubric!$A$1:$G$93,4+LEFT(Type!$B$1,1),)</f>
        <v>Não</v>
      </c>
    </row>
    <row r="511" spans="1:12" ht="63.95" customHeight="1" x14ac:dyDescent="0.25">
      <c r="A511" s="39">
        <f t="shared" ca="1" si="43"/>
        <v>7</v>
      </c>
      <c r="B511" s="39">
        <f t="shared" ca="1" si="44"/>
        <v>7</v>
      </c>
      <c r="C511" s="49"/>
      <c r="D511" s="16" t="b">
        <f t="shared" ca="1" si="48"/>
        <v>0</v>
      </c>
      <c r="E511" s="42" t="str">
        <f ca="1">_xlfn.IFNA(VLOOKUP(B511,Rubric[],2+VALUE(LEFT(Type!$B$1,1)),),"")</f>
        <v>3. Atividade em território nacional durante o período de referência - e) Indicação das 10 jurisdições de destino das operações com origem em Portugal que apresentam o montante agregado mais elevado de operações; - 2.  ISO2</v>
      </c>
      <c r="F511" s="42" t="str">
        <f ca="1">_xlfn.IFNA(VLOOKUP(A511,Table4[[#All],[Id_Serv]:[Dsg_EN Servico]],2+VALUE(LEFT(Type!$B$1,1)),0),"")</f>
        <v>7. Envio de fundos</v>
      </c>
      <c r="G511" s="43" t="b">
        <f t="shared" ca="1" si="45"/>
        <v>0</v>
      </c>
      <c r="H511" s="73">
        <f t="shared" si="46"/>
        <v>10</v>
      </c>
      <c r="I511" s="73">
        <v>7</v>
      </c>
      <c r="J511" s="73">
        <v>2</v>
      </c>
      <c r="K511" s="72" t="str">
        <f t="shared" si="47"/>
        <v/>
      </c>
      <c r="L511" s="38" t="str">
        <f ca="1">VLOOKUP(B511,TA_Rubric!$A$1:$G$93,4+LEFT(Type!$B$1,1),)</f>
        <v>Não</v>
      </c>
    </row>
    <row r="512" spans="1:12" ht="63.95" customHeight="1" x14ac:dyDescent="0.25">
      <c r="A512" s="39">
        <f t="shared" ca="1" si="43"/>
        <v>7</v>
      </c>
      <c r="B512" s="39">
        <f t="shared" ca="1" si="44"/>
        <v>8</v>
      </c>
      <c r="C512" s="49"/>
      <c r="D512" s="16" t="b">
        <f t="shared" ca="1" si="48"/>
        <v>0</v>
      </c>
      <c r="E512" s="42" t="str">
        <f ca="1">_xlfn.IFNA(VLOOKUP(B512,Rubric[],2+VALUE(LEFT(Type!$B$1,1)),),"")</f>
        <v>3. Atividade em território nacional durante o período de referência - e) Indicação das 10 jurisdições de destino das operações com origem em Portugal que apresentam o montante agregado mais elevado de operações; - 3.  ISO2</v>
      </c>
      <c r="F512" s="42" t="str">
        <f ca="1">_xlfn.IFNA(VLOOKUP(A512,Table4[[#All],[Id_Serv]:[Dsg_EN Servico]],2+VALUE(LEFT(Type!$B$1,1)),0),"")</f>
        <v>7. Envio de fundos</v>
      </c>
      <c r="G512" s="43" t="b">
        <f t="shared" ca="1" si="45"/>
        <v>0</v>
      </c>
      <c r="H512" s="73">
        <f t="shared" si="46"/>
        <v>10</v>
      </c>
      <c r="I512" s="73">
        <v>8</v>
      </c>
      <c r="J512" s="73">
        <v>2</v>
      </c>
      <c r="K512" s="72" t="str">
        <f t="shared" si="47"/>
        <v/>
      </c>
      <c r="L512" s="38" t="str">
        <f ca="1">VLOOKUP(B512,TA_Rubric!$A$1:$G$93,4+LEFT(Type!$B$1,1),)</f>
        <v>Não</v>
      </c>
    </row>
    <row r="513" spans="1:12" ht="63.95" customHeight="1" x14ac:dyDescent="0.25">
      <c r="A513" s="39">
        <f t="shared" ca="1" si="43"/>
        <v>7</v>
      </c>
      <c r="B513" s="39">
        <f t="shared" ca="1" si="44"/>
        <v>9</v>
      </c>
      <c r="C513" s="49"/>
      <c r="D513" s="16" t="b">
        <f t="shared" ca="1" si="48"/>
        <v>0</v>
      </c>
      <c r="E513" s="42" t="str">
        <f ca="1">_xlfn.IFNA(VLOOKUP(B513,Rubric[],2+VALUE(LEFT(Type!$B$1,1)),),"")</f>
        <v>3. Atividade em território nacional durante o período de referência - e) Indicação das 10 jurisdições de destino das operações com origem em Portugal que apresentam o montante agregado mais elevado de operações; - 4.  ISO2</v>
      </c>
      <c r="F513" s="42" t="str">
        <f ca="1">_xlfn.IFNA(VLOOKUP(A513,Table4[[#All],[Id_Serv]:[Dsg_EN Servico]],2+VALUE(LEFT(Type!$B$1,1)),0),"")</f>
        <v>7. Envio de fundos</v>
      </c>
      <c r="G513" s="43" t="b">
        <f t="shared" ca="1" si="45"/>
        <v>0</v>
      </c>
      <c r="H513" s="73">
        <f t="shared" si="46"/>
        <v>10</v>
      </c>
      <c r="I513" s="73">
        <v>9</v>
      </c>
      <c r="J513" s="73">
        <v>2</v>
      </c>
      <c r="K513" s="72" t="str">
        <f t="shared" si="47"/>
        <v/>
      </c>
      <c r="L513" s="38" t="str">
        <f ca="1">VLOOKUP(B513,TA_Rubric!$A$1:$G$93,4+LEFT(Type!$B$1,1),)</f>
        <v>Não</v>
      </c>
    </row>
    <row r="514" spans="1:12" ht="63.95" customHeight="1" x14ac:dyDescent="0.25">
      <c r="A514" s="39">
        <f t="shared" ref="A514:A577" ca="1" si="49">INDIRECT("Type!"&amp;ADDRESS(H514,J514))</f>
        <v>7</v>
      </c>
      <c r="B514" s="39">
        <f t="shared" ref="B514:B577" ca="1" si="50">IF(A514="","",I514)</f>
        <v>10</v>
      </c>
      <c r="C514" s="49"/>
      <c r="D514" s="16" t="b">
        <f t="shared" ca="1" si="48"/>
        <v>0</v>
      </c>
      <c r="E514" s="42" t="str">
        <f ca="1">_xlfn.IFNA(VLOOKUP(B514,Rubric[],2+VALUE(LEFT(Type!$B$1,1)),),"")</f>
        <v>3. Atividade em território nacional durante o período de referência - e) Indicação das 10 jurisdições de destino das operações com origem em Portugal que apresentam o montante agregado mais elevado de operações; - 5.  ISO2</v>
      </c>
      <c r="F514" s="42" t="str">
        <f ca="1">_xlfn.IFNA(VLOOKUP(A514,Table4[[#All],[Id_Serv]:[Dsg_EN Servico]],2+VALUE(LEFT(Type!$B$1,1)),0),"")</f>
        <v>7. Envio de fundos</v>
      </c>
      <c r="G514" s="43" t="b">
        <f t="shared" ref="G514:G577" ca="1" si="51">IF(A514="",FALSE,INDIRECT("Type!"&amp;ADDRESS(H514,J514+2)))</f>
        <v>0</v>
      </c>
      <c r="H514" s="73">
        <f t="shared" si="46"/>
        <v>10</v>
      </c>
      <c r="I514" s="73">
        <v>10</v>
      </c>
      <c r="J514" s="73">
        <v>2</v>
      </c>
      <c r="K514" s="72" t="str">
        <f t="shared" si="47"/>
        <v/>
      </c>
      <c r="L514" s="38" t="str">
        <f ca="1">VLOOKUP(B514,TA_Rubric!$A$1:$G$93,4+LEFT(Type!$B$1,1),)</f>
        <v>Não</v>
      </c>
    </row>
    <row r="515" spans="1:12" ht="63.95" customHeight="1" x14ac:dyDescent="0.25">
      <c r="A515" s="39">
        <f t="shared" ca="1" si="49"/>
        <v>7</v>
      </c>
      <c r="B515" s="39">
        <f t="shared" ca="1" si="50"/>
        <v>11</v>
      </c>
      <c r="C515" s="49"/>
      <c r="D515" s="16" t="b">
        <f t="shared" ca="1" si="48"/>
        <v>0</v>
      </c>
      <c r="E515" s="42" t="str">
        <f ca="1">_xlfn.IFNA(VLOOKUP(B515,Rubric[],2+VALUE(LEFT(Type!$B$1,1)),),"")</f>
        <v>3. Atividade em território nacional durante o período de referência - e) Indicação das 10 jurisdições de destino das operações com origem em Portugal que apresentam o montante agregado mais elevado de operações; - 6.  ISO2</v>
      </c>
      <c r="F515" s="42" t="str">
        <f ca="1">_xlfn.IFNA(VLOOKUP(A515,Table4[[#All],[Id_Serv]:[Dsg_EN Servico]],2+VALUE(LEFT(Type!$B$1,1)),0),"")</f>
        <v>7. Envio de fundos</v>
      </c>
      <c r="G515" s="43" t="b">
        <f t="shared" ca="1" si="51"/>
        <v>0</v>
      </c>
      <c r="H515" s="73">
        <f t="shared" ref="H515:H578" si="52">IF(I514&gt;I515,H514+1,H514)</f>
        <v>10</v>
      </c>
      <c r="I515" s="73">
        <v>11</v>
      </c>
      <c r="J515" s="73">
        <v>2</v>
      </c>
      <c r="K515" s="72" t="str">
        <f t="shared" ref="K515:K578" si="53">IF(C515&lt;&gt;"",1,"")</f>
        <v/>
      </c>
      <c r="L515" s="38" t="str">
        <f ca="1">VLOOKUP(B515,TA_Rubric!$A$1:$G$93,4+LEFT(Type!$B$1,1),)</f>
        <v>Não</v>
      </c>
    </row>
    <row r="516" spans="1:12" ht="63.95" customHeight="1" x14ac:dyDescent="0.25">
      <c r="A516" s="39">
        <f t="shared" ca="1" si="49"/>
        <v>7</v>
      </c>
      <c r="B516" s="39">
        <f t="shared" ca="1" si="50"/>
        <v>12</v>
      </c>
      <c r="C516" s="49"/>
      <c r="D516" s="16" t="b">
        <f t="shared" ca="1" si="48"/>
        <v>0</v>
      </c>
      <c r="E516" s="42" t="str">
        <f ca="1">_xlfn.IFNA(VLOOKUP(B516,Rubric[],2+VALUE(LEFT(Type!$B$1,1)),),"")</f>
        <v>3. Atividade em território nacional durante o período de referência - e) Indicação das 10 jurisdições de destino das operações com origem em Portugal que apresentam o montante agregado mais elevado de operações; - 7.  ISO2</v>
      </c>
      <c r="F516" s="42" t="str">
        <f ca="1">_xlfn.IFNA(VLOOKUP(A516,Table4[[#All],[Id_Serv]:[Dsg_EN Servico]],2+VALUE(LEFT(Type!$B$1,1)),0),"")</f>
        <v>7. Envio de fundos</v>
      </c>
      <c r="G516" s="43" t="b">
        <f t="shared" ca="1" si="51"/>
        <v>0</v>
      </c>
      <c r="H516" s="73">
        <f t="shared" si="52"/>
        <v>10</v>
      </c>
      <c r="I516" s="73">
        <v>12</v>
      </c>
      <c r="J516" s="73">
        <v>2</v>
      </c>
      <c r="K516" s="72" t="str">
        <f t="shared" si="53"/>
        <v/>
      </c>
      <c r="L516" s="38" t="str">
        <f ca="1">VLOOKUP(B516,TA_Rubric!$A$1:$G$93,4+LEFT(Type!$B$1,1),)</f>
        <v>Não</v>
      </c>
    </row>
    <row r="517" spans="1:12" ht="63.95" customHeight="1" x14ac:dyDescent="0.25">
      <c r="A517" s="39">
        <f t="shared" ca="1" si="49"/>
        <v>7</v>
      </c>
      <c r="B517" s="39">
        <f t="shared" ca="1" si="50"/>
        <v>13</v>
      </c>
      <c r="C517" s="49"/>
      <c r="D517" s="16" t="b">
        <f t="shared" ca="1" si="48"/>
        <v>0</v>
      </c>
      <c r="E517" s="42" t="str">
        <f ca="1">_xlfn.IFNA(VLOOKUP(B517,Rubric[],2+VALUE(LEFT(Type!$B$1,1)),),"")</f>
        <v>3. Atividade em território nacional durante o período de referência - e) Indicação das 10 jurisdições de destino das operações com origem em Portugal que apresentam o montante agregado mais elevado de operações; - 8.  ISO2</v>
      </c>
      <c r="F517" s="42" t="str">
        <f ca="1">_xlfn.IFNA(VLOOKUP(A517,Table4[[#All],[Id_Serv]:[Dsg_EN Servico]],2+VALUE(LEFT(Type!$B$1,1)),0),"")</f>
        <v>7. Envio de fundos</v>
      </c>
      <c r="G517" s="43" t="b">
        <f t="shared" ca="1" si="51"/>
        <v>0</v>
      </c>
      <c r="H517" s="73">
        <f t="shared" si="52"/>
        <v>10</v>
      </c>
      <c r="I517" s="73">
        <v>13</v>
      </c>
      <c r="J517" s="73">
        <v>2</v>
      </c>
      <c r="K517" s="72" t="str">
        <f t="shared" si="53"/>
        <v/>
      </c>
      <c r="L517" s="38" t="str">
        <f ca="1">VLOOKUP(B517,TA_Rubric!$A$1:$G$93,4+LEFT(Type!$B$1,1),)</f>
        <v>Não</v>
      </c>
    </row>
    <row r="518" spans="1:12" ht="63.95" customHeight="1" x14ac:dyDescent="0.25">
      <c r="A518" s="39">
        <f t="shared" ca="1" si="49"/>
        <v>7</v>
      </c>
      <c r="B518" s="39">
        <f t="shared" ca="1" si="50"/>
        <v>14</v>
      </c>
      <c r="C518" s="49"/>
      <c r="D518" s="16" t="b">
        <f t="shared" ca="1" si="48"/>
        <v>0</v>
      </c>
      <c r="E518" s="42" t="str">
        <f ca="1">_xlfn.IFNA(VLOOKUP(B518,Rubric[],2+VALUE(LEFT(Type!$B$1,1)),),"")</f>
        <v>3. Atividade em território nacional durante o período de referência - e) Indicação das 10 jurisdições de destino das operações com origem em Portugal que apresentam o montante agregado mais elevado de operações; - 9.  ISO2</v>
      </c>
      <c r="F518" s="42" t="str">
        <f ca="1">_xlfn.IFNA(VLOOKUP(A518,Table4[[#All],[Id_Serv]:[Dsg_EN Servico]],2+VALUE(LEFT(Type!$B$1,1)),0),"")</f>
        <v>7. Envio de fundos</v>
      </c>
      <c r="G518" s="43" t="b">
        <f t="shared" ca="1" si="51"/>
        <v>0</v>
      </c>
      <c r="H518" s="73">
        <f t="shared" si="52"/>
        <v>10</v>
      </c>
      <c r="I518" s="73">
        <v>14</v>
      </c>
      <c r="J518" s="73">
        <v>2</v>
      </c>
      <c r="K518" s="72" t="str">
        <f t="shared" si="53"/>
        <v/>
      </c>
      <c r="L518" s="38" t="str">
        <f ca="1">VLOOKUP(B518,TA_Rubric!$A$1:$G$93,4+LEFT(Type!$B$1,1),)</f>
        <v>Não</v>
      </c>
    </row>
    <row r="519" spans="1:12" ht="63.95" customHeight="1" x14ac:dyDescent="0.25">
      <c r="A519" s="39">
        <f t="shared" ca="1" si="49"/>
        <v>7</v>
      </c>
      <c r="B519" s="39">
        <f t="shared" ca="1" si="50"/>
        <v>15</v>
      </c>
      <c r="C519" s="49"/>
      <c r="D519" s="16" t="b">
        <f t="shared" ca="1" si="48"/>
        <v>0</v>
      </c>
      <c r="E519" s="42" t="str">
        <f ca="1">_xlfn.IFNA(VLOOKUP(B519,Rubric[],2+VALUE(LEFT(Type!$B$1,1)),),"")</f>
        <v>3. Atividade em território nacional durante o período de referência - e) Indicação das 10 jurisdições de destino das operações com origem em Portugal que apresentam o montante agregado mais elevado de operações; - 10. ISO2</v>
      </c>
      <c r="F519" s="42" t="str">
        <f ca="1">_xlfn.IFNA(VLOOKUP(A519,Table4[[#All],[Id_Serv]:[Dsg_EN Servico]],2+VALUE(LEFT(Type!$B$1,1)),0),"")</f>
        <v>7. Envio de fundos</v>
      </c>
      <c r="G519" s="43" t="b">
        <f t="shared" ca="1" si="51"/>
        <v>0</v>
      </c>
      <c r="H519" s="73">
        <f t="shared" si="52"/>
        <v>10</v>
      </c>
      <c r="I519" s="73">
        <v>15</v>
      </c>
      <c r="J519" s="73">
        <v>2</v>
      </c>
      <c r="K519" s="72" t="str">
        <f t="shared" si="53"/>
        <v/>
      </c>
      <c r="L519" s="38" t="str">
        <f ca="1">VLOOKUP(B519,TA_Rubric!$A$1:$G$93,4+LEFT(Type!$B$1,1),)</f>
        <v>Não</v>
      </c>
    </row>
    <row r="520" spans="1:12" ht="63.95" customHeight="1" x14ac:dyDescent="0.25">
      <c r="A520" s="39">
        <f t="shared" ca="1" si="49"/>
        <v>7</v>
      </c>
      <c r="B520" s="39">
        <f t="shared" ca="1" si="50"/>
        <v>16</v>
      </c>
      <c r="C520" s="49"/>
      <c r="D520" s="16" t="b">
        <f t="shared" ca="1" si="48"/>
        <v>0</v>
      </c>
      <c r="E520" s="42" t="str">
        <f ca="1">_xlfn.IFNA(VLOOKUP(B520,Rubric[],2+VALUE(LEFT(Type!$B$1,1)),),"")</f>
        <v>3. Atividade em território nacional durante o período de referência - f) Indicação das 10 jurisdições de origem das operações com destino em Portugal que apresentam o montante agregado mais elevado de operações; - 1.  ISO2</v>
      </c>
      <c r="F520" s="42" t="str">
        <f ca="1">_xlfn.IFNA(VLOOKUP(A520,Table4[[#All],[Id_Serv]:[Dsg_EN Servico]],2+VALUE(LEFT(Type!$B$1,1)),0),"")</f>
        <v>7. Envio de fundos</v>
      </c>
      <c r="G520" s="43" t="b">
        <f t="shared" ca="1" si="51"/>
        <v>0</v>
      </c>
      <c r="H520" s="73">
        <f t="shared" si="52"/>
        <v>10</v>
      </c>
      <c r="I520" s="73">
        <v>16</v>
      </c>
      <c r="J520" s="73">
        <v>2</v>
      </c>
      <c r="K520" s="72" t="str">
        <f t="shared" si="53"/>
        <v/>
      </c>
      <c r="L520" s="38" t="str">
        <f ca="1">VLOOKUP(B520,TA_Rubric!$A$1:$G$93,4+LEFT(Type!$B$1,1),)</f>
        <v>Não</v>
      </c>
    </row>
    <row r="521" spans="1:12" ht="63.95" customHeight="1" x14ac:dyDescent="0.25">
      <c r="A521" s="39">
        <f t="shared" ca="1" si="49"/>
        <v>7</v>
      </c>
      <c r="B521" s="39">
        <f t="shared" ca="1" si="50"/>
        <v>17</v>
      </c>
      <c r="C521" s="49"/>
      <c r="D521" s="16" t="b">
        <f t="shared" ca="1" si="48"/>
        <v>0</v>
      </c>
      <c r="E521" s="42" t="str">
        <f ca="1">_xlfn.IFNA(VLOOKUP(B521,Rubric[],2+VALUE(LEFT(Type!$B$1,1)),),"")</f>
        <v>3. Atividade em território nacional durante o período de referência - f) Indicação das 10 jurisdições de origem das operações com destino em Portugal que apresentam o montante agregado mais elevado de operações; - 2.  ISO2</v>
      </c>
      <c r="F521" s="42" t="str">
        <f ca="1">_xlfn.IFNA(VLOOKUP(A521,Table4[[#All],[Id_Serv]:[Dsg_EN Servico]],2+VALUE(LEFT(Type!$B$1,1)),0),"")</f>
        <v>7. Envio de fundos</v>
      </c>
      <c r="G521" s="43" t="b">
        <f t="shared" ca="1" si="51"/>
        <v>0</v>
      </c>
      <c r="H521" s="73">
        <f t="shared" si="52"/>
        <v>10</v>
      </c>
      <c r="I521" s="73">
        <v>17</v>
      </c>
      <c r="J521" s="73">
        <v>2</v>
      </c>
      <c r="K521" s="72" t="str">
        <f t="shared" si="53"/>
        <v/>
      </c>
      <c r="L521" s="38" t="str">
        <f ca="1">VLOOKUP(B521,TA_Rubric!$A$1:$G$93,4+LEFT(Type!$B$1,1),)</f>
        <v>Não</v>
      </c>
    </row>
    <row r="522" spans="1:12" ht="63.95" customHeight="1" x14ac:dyDescent="0.25">
      <c r="A522" s="39">
        <f t="shared" ca="1" si="49"/>
        <v>7</v>
      </c>
      <c r="B522" s="39">
        <f t="shared" ca="1" si="50"/>
        <v>18</v>
      </c>
      <c r="C522" s="49"/>
      <c r="D522" s="16" t="b">
        <f t="shared" ca="1" si="48"/>
        <v>0</v>
      </c>
      <c r="E522" s="42" t="str">
        <f ca="1">_xlfn.IFNA(VLOOKUP(B522,Rubric[],2+VALUE(LEFT(Type!$B$1,1)),),"")</f>
        <v>3. Atividade em território nacional durante o período de referência - f) Indicação das 10 jurisdições de origem das operações com destino em Portugal que apresentam o montante agregado mais elevado de operações; - 3.  ISO2</v>
      </c>
      <c r="F522" s="42" t="str">
        <f ca="1">_xlfn.IFNA(VLOOKUP(A522,Table4[[#All],[Id_Serv]:[Dsg_EN Servico]],2+VALUE(LEFT(Type!$B$1,1)),0),"")</f>
        <v>7. Envio de fundos</v>
      </c>
      <c r="G522" s="43" t="b">
        <f t="shared" ca="1" si="51"/>
        <v>0</v>
      </c>
      <c r="H522" s="73">
        <f t="shared" si="52"/>
        <v>10</v>
      </c>
      <c r="I522" s="73">
        <v>18</v>
      </c>
      <c r="J522" s="73">
        <v>2</v>
      </c>
      <c r="K522" s="72" t="str">
        <f t="shared" si="53"/>
        <v/>
      </c>
      <c r="L522" s="38" t="str">
        <f ca="1">VLOOKUP(B522,TA_Rubric!$A$1:$G$93,4+LEFT(Type!$B$1,1),)</f>
        <v>Não</v>
      </c>
    </row>
    <row r="523" spans="1:12" ht="63.95" customHeight="1" x14ac:dyDescent="0.25">
      <c r="A523" s="39">
        <f t="shared" ca="1" si="49"/>
        <v>7</v>
      </c>
      <c r="B523" s="39">
        <f t="shared" ca="1" si="50"/>
        <v>19</v>
      </c>
      <c r="C523" s="49"/>
      <c r="D523" s="16" t="b">
        <f t="shared" ca="1" si="48"/>
        <v>0</v>
      </c>
      <c r="E523" s="42" t="str">
        <f ca="1">_xlfn.IFNA(VLOOKUP(B523,Rubric[],2+VALUE(LEFT(Type!$B$1,1)),),"")</f>
        <v>3. Atividade em território nacional durante o período de referência - f) Indicação das 10 jurisdições de origem das operações com destino em Portugal que apresentam o montante agregado mais elevado de operações; - 4.  ISO2</v>
      </c>
      <c r="F523" s="42" t="str">
        <f ca="1">_xlfn.IFNA(VLOOKUP(A523,Table4[[#All],[Id_Serv]:[Dsg_EN Servico]],2+VALUE(LEFT(Type!$B$1,1)),0),"")</f>
        <v>7. Envio de fundos</v>
      </c>
      <c r="G523" s="43" t="b">
        <f t="shared" ca="1" si="51"/>
        <v>0</v>
      </c>
      <c r="H523" s="73">
        <f t="shared" si="52"/>
        <v>10</v>
      </c>
      <c r="I523" s="73">
        <v>19</v>
      </c>
      <c r="J523" s="73">
        <v>2</v>
      </c>
      <c r="K523" s="72" t="str">
        <f t="shared" si="53"/>
        <v/>
      </c>
      <c r="L523" s="38" t="str">
        <f ca="1">VLOOKUP(B523,TA_Rubric!$A$1:$G$93,4+LEFT(Type!$B$1,1),)</f>
        <v>Não</v>
      </c>
    </row>
    <row r="524" spans="1:12" ht="63.95" customHeight="1" x14ac:dyDescent="0.25">
      <c r="A524" s="39">
        <f t="shared" ca="1" si="49"/>
        <v>7</v>
      </c>
      <c r="B524" s="39">
        <f t="shared" ca="1" si="50"/>
        <v>20</v>
      </c>
      <c r="C524" s="49"/>
      <c r="D524" s="16" t="b">
        <f t="shared" ca="1" si="48"/>
        <v>0</v>
      </c>
      <c r="E524" s="42" t="str">
        <f ca="1">_xlfn.IFNA(VLOOKUP(B524,Rubric[],2+VALUE(LEFT(Type!$B$1,1)),),"")</f>
        <v>3. Atividade em território nacional durante o período de referência - f) Indicação das 10 jurisdições de origem das operações com destino em Portugal que apresentam o montante agregado mais elevado de operações; - 5.  ISO2</v>
      </c>
      <c r="F524" s="42" t="str">
        <f ca="1">_xlfn.IFNA(VLOOKUP(A524,Table4[[#All],[Id_Serv]:[Dsg_EN Servico]],2+VALUE(LEFT(Type!$B$1,1)),0),"")</f>
        <v>7. Envio de fundos</v>
      </c>
      <c r="G524" s="43" t="b">
        <f t="shared" ca="1" si="51"/>
        <v>0</v>
      </c>
      <c r="H524" s="73">
        <f t="shared" si="52"/>
        <v>10</v>
      </c>
      <c r="I524" s="73">
        <v>20</v>
      </c>
      <c r="J524" s="73">
        <v>2</v>
      </c>
      <c r="K524" s="72" t="str">
        <f t="shared" si="53"/>
        <v/>
      </c>
      <c r="L524" s="38" t="str">
        <f ca="1">VLOOKUP(B524,TA_Rubric!$A$1:$G$93,4+LEFT(Type!$B$1,1),)</f>
        <v>Não</v>
      </c>
    </row>
    <row r="525" spans="1:12" ht="63.95" customHeight="1" x14ac:dyDescent="0.25">
      <c r="A525" s="39">
        <f t="shared" ca="1" si="49"/>
        <v>7</v>
      </c>
      <c r="B525" s="39">
        <f t="shared" ca="1" si="50"/>
        <v>21</v>
      </c>
      <c r="C525" s="49"/>
      <c r="D525" s="16" t="b">
        <f t="shared" ca="1" si="48"/>
        <v>0</v>
      </c>
      <c r="E525" s="42" t="str">
        <f ca="1">_xlfn.IFNA(VLOOKUP(B525,Rubric[],2+VALUE(LEFT(Type!$B$1,1)),),"")</f>
        <v>3. Atividade em território nacional durante o período de referência - f) Indicação das 10 jurisdições de origem das operações com destino em Portugal que apresentam o montante agregado mais elevado de operações; - 6.  ISO2</v>
      </c>
      <c r="F525" s="42" t="str">
        <f ca="1">_xlfn.IFNA(VLOOKUP(A525,Table4[[#All],[Id_Serv]:[Dsg_EN Servico]],2+VALUE(LEFT(Type!$B$1,1)),0),"")</f>
        <v>7. Envio de fundos</v>
      </c>
      <c r="G525" s="43" t="b">
        <f t="shared" ca="1" si="51"/>
        <v>0</v>
      </c>
      <c r="H525" s="73">
        <f t="shared" si="52"/>
        <v>10</v>
      </c>
      <c r="I525" s="73">
        <v>21</v>
      </c>
      <c r="J525" s="73">
        <v>2</v>
      </c>
      <c r="K525" s="72" t="str">
        <f t="shared" si="53"/>
        <v/>
      </c>
      <c r="L525" s="38" t="str">
        <f ca="1">VLOOKUP(B525,TA_Rubric!$A$1:$G$93,4+LEFT(Type!$B$1,1),)</f>
        <v>Não</v>
      </c>
    </row>
    <row r="526" spans="1:12" ht="63.95" customHeight="1" x14ac:dyDescent="0.25">
      <c r="A526" s="39">
        <f t="shared" ca="1" si="49"/>
        <v>7</v>
      </c>
      <c r="B526" s="39">
        <f t="shared" ca="1" si="50"/>
        <v>22</v>
      </c>
      <c r="C526" s="49"/>
      <c r="D526" s="16" t="b">
        <f t="shared" ca="1" si="48"/>
        <v>0</v>
      </c>
      <c r="E526" s="42" t="str">
        <f ca="1">_xlfn.IFNA(VLOOKUP(B526,Rubric[],2+VALUE(LEFT(Type!$B$1,1)),),"")</f>
        <v>3. Atividade em território nacional durante o período de referência - f) Indicação das 10 jurisdições de origem das operações com destino em Portugal que apresentam o montante agregado mais elevado de operações; - 7.  ISO2</v>
      </c>
      <c r="F526" s="42" t="str">
        <f ca="1">_xlfn.IFNA(VLOOKUP(A526,Table4[[#All],[Id_Serv]:[Dsg_EN Servico]],2+VALUE(LEFT(Type!$B$1,1)),0),"")</f>
        <v>7. Envio de fundos</v>
      </c>
      <c r="G526" s="43" t="b">
        <f t="shared" ca="1" si="51"/>
        <v>0</v>
      </c>
      <c r="H526" s="73">
        <f t="shared" si="52"/>
        <v>10</v>
      </c>
      <c r="I526" s="73">
        <v>22</v>
      </c>
      <c r="J526" s="73">
        <v>2</v>
      </c>
      <c r="K526" s="72" t="str">
        <f t="shared" si="53"/>
        <v/>
      </c>
      <c r="L526" s="38" t="str">
        <f ca="1">VLOOKUP(B526,TA_Rubric!$A$1:$G$93,4+LEFT(Type!$B$1,1),)</f>
        <v>Não</v>
      </c>
    </row>
    <row r="527" spans="1:12" ht="63.95" customHeight="1" x14ac:dyDescent="0.25">
      <c r="A527" s="39">
        <f t="shared" ca="1" si="49"/>
        <v>7</v>
      </c>
      <c r="B527" s="39">
        <f t="shared" ca="1" si="50"/>
        <v>23</v>
      </c>
      <c r="C527" s="49"/>
      <c r="D527" s="16" t="b">
        <f t="shared" ca="1" si="48"/>
        <v>0</v>
      </c>
      <c r="E527" s="42" t="str">
        <f ca="1">_xlfn.IFNA(VLOOKUP(B527,Rubric[],2+VALUE(LEFT(Type!$B$1,1)),),"")</f>
        <v>3. Atividade em território nacional durante o período de referência - f) Indicação das 10 jurisdições de origem das operações com destino em Portugal que apresentam o montante agregado mais elevado de operações; - 8.  ISO2</v>
      </c>
      <c r="F527" s="42" t="str">
        <f ca="1">_xlfn.IFNA(VLOOKUP(A527,Table4[[#All],[Id_Serv]:[Dsg_EN Servico]],2+VALUE(LEFT(Type!$B$1,1)),0),"")</f>
        <v>7. Envio de fundos</v>
      </c>
      <c r="G527" s="43" t="b">
        <f t="shared" ca="1" si="51"/>
        <v>0</v>
      </c>
      <c r="H527" s="73">
        <f t="shared" si="52"/>
        <v>10</v>
      </c>
      <c r="I527" s="73">
        <v>23</v>
      </c>
      <c r="J527" s="73">
        <v>2</v>
      </c>
      <c r="K527" s="72" t="str">
        <f t="shared" si="53"/>
        <v/>
      </c>
      <c r="L527" s="38" t="str">
        <f ca="1">VLOOKUP(B527,TA_Rubric!$A$1:$G$93,4+LEFT(Type!$B$1,1),)</f>
        <v>Não</v>
      </c>
    </row>
    <row r="528" spans="1:12" ht="63.95" customHeight="1" x14ac:dyDescent="0.25">
      <c r="A528" s="39">
        <f t="shared" ca="1" si="49"/>
        <v>7</v>
      </c>
      <c r="B528" s="39">
        <f t="shared" ca="1" si="50"/>
        <v>24</v>
      </c>
      <c r="C528" s="49"/>
      <c r="D528" s="16" t="b">
        <f t="shared" ca="1" si="48"/>
        <v>0</v>
      </c>
      <c r="E528" s="42" t="str">
        <f ca="1">_xlfn.IFNA(VLOOKUP(B528,Rubric[],2+VALUE(LEFT(Type!$B$1,1)),),"")</f>
        <v>3. Atividade em território nacional durante o período de referência - f) Indicação das 10 jurisdições de origem das operações com destino em Portugal que apresentam o montante agregado mais elevado de operações; - 9.  ISO2</v>
      </c>
      <c r="F528" s="42" t="str">
        <f ca="1">_xlfn.IFNA(VLOOKUP(A528,Table4[[#All],[Id_Serv]:[Dsg_EN Servico]],2+VALUE(LEFT(Type!$B$1,1)),0),"")</f>
        <v>7. Envio de fundos</v>
      </c>
      <c r="G528" s="43" t="b">
        <f t="shared" ca="1" si="51"/>
        <v>0</v>
      </c>
      <c r="H528" s="73">
        <f t="shared" si="52"/>
        <v>10</v>
      </c>
      <c r="I528" s="73">
        <v>24</v>
      </c>
      <c r="J528" s="73">
        <v>2</v>
      </c>
      <c r="K528" s="72" t="str">
        <f t="shared" si="53"/>
        <v/>
      </c>
      <c r="L528" s="38" t="str">
        <f ca="1">VLOOKUP(B528,TA_Rubric!$A$1:$G$93,4+LEFT(Type!$B$1,1),)</f>
        <v>Não</v>
      </c>
    </row>
    <row r="529" spans="1:12" ht="63.95" customHeight="1" x14ac:dyDescent="0.25">
      <c r="A529" s="39">
        <f t="shared" ca="1" si="49"/>
        <v>7</v>
      </c>
      <c r="B529" s="39">
        <f t="shared" ca="1" si="50"/>
        <v>25</v>
      </c>
      <c r="C529" s="49"/>
      <c r="D529" s="16" t="b">
        <f t="shared" ca="1" si="48"/>
        <v>0</v>
      </c>
      <c r="E529" s="42" t="str">
        <f ca="1">_xlfn.IFNA(VLOOKUP(B529,Rubric[],2+VALUE(LEFT(Type!$B$1,1)),),"")</f>
        <v>3. Atividade em território nacional durante o período de referência - f) Indicação das 10 jurisdições de origem das operações com destino em Portugal que apresentam o montante agregado mais elevado de operações; - 10. ISO2</v>
      </c>
      <c r="F529" s="42" t="str">
        <f ca="1">_xlfn.IFNA(VLOOKUP(A529,Table4[[#All],[Id_Serv]:[Dsg_EN Servico]],2+VALUE(LEFT(Type!$B$1,1)),0),"")</f>
        <v>7. Envio de fundos</v>
      </c>
      <c r="G529" s="43" t="b">
        <f t="shared" ca="1" si="51"/>
        <v>0</v>
      </c>
      <c r="H529" s="73">
        <f t="shared" si="52"/>
        <v>10</v>
      </c>
      <c r="I529" s="73">
        <v>25</v>
      </c>
      <c r="J529" s="73">
        <v>2</v>
      </c>
      <c r="K529" s="72" t="str">
        <f t="shared" si="53"/>
        <v/>
      </c>
      <c r="L529" s="38" t="str">
        <f ca="1">VLOOKUP(B529,TA_Rubric!$A$1:$G$93,4+LEFT(Type!$B$1,1),)</f>
        <v>Não</v>
      </c>
    </row>
    <row r="530" spans="1:12" ht="63.95" customHeight="1" x14ac:dyDescent="0.25">
      <c r="A530" s="39">
        <f t="shared" ca="1" si="49"/>
        <v>7</v>
      </c>
      <c r="B530" s="39">
        <f t="shared" ca="1" si="50"/>
        <v>26</v>
      </c>
      <c r="C530" s="54"/>
      <c r="D530" s="16" t="b">
        <f t="shared" ca="1" si="48"/>
        <v>0</v>
      </c>
      <c r="E530" s="42" t="str">
        <f ca="1">_xlfn.IFNA(VLOOKUP(B530,Rubric[],2+VALUE(LEFT(Type!$B$1,1)),),"")</f>
        <v>3. Atividade em território nacional durante o período de referência - g) Canais de distribuição disponibilizados; - Aplicação Móvel [1-Sim, 0-Não]</v>
      </c>
      <c r="F530" s="42" t="str">
        <f ca="1">_xlfn.IFNA(VLOOKUP(A530,Table4[[#All],[Id_Serv]:[Dsg_EN Servico]],2+VALUE(LEFT(Type!$B$1,1)),0),"")</f>
        <v>7. Envio de fundos</v>
      </c>
      <c r="G530" s="43" t="b">
        <f t="shared" ca="1" si="51"/>
        <v>0</v>
      </c>
      <c r="H530" s="73">
        <f t="shared" si="52"/>
        <v>10</v>
      </c>
      <c r="I530" s="73">
        <v>26</v>
      </c>
      <c r="J530" s="73">
        <v>2</v>
      </c>
      <c r="K530" s="72" t="str">
        <f t="shared" si="53"/>
        <v/>
      </c>
      <c r="L530" s="38" t="str">
        <f ca="1">VLOOKUP(B530,TA_Rubric!$A$1:$G$93,4+LEFT(Type!$B$1,1),)</f>
        <v>Sim</v>
      </c>
    </row>
    <row r="531" spans="1:12" ht="63.95" customHeight="1" x14ac:dyDescent="0.25">
      <c r="A531" s="39">
        <f t="shared" ca="1" si="49"/>
        <v>7</v>
      </c>
      <c r="B531" s="39">
        <f t="shared" ca="1" si="50"/>
        <v>27</v>
      </c>
      <c r="C531" s="54"/>
      <c r="D531" s="16" t="b">
        <f t="shared" ca="1" si="48"/>
        <v>0</v>
      </c>
      <c r="E531" s="42" t="str">
        <f ca="1">_xlfn.IFNA(VLOOKUP(B531,Rubric[],2+VALUE(LEFT(Type!$B$1,1)),),"")</f>
        <v>3. Atividade em território nacional durante o período de referência - g) Canais de distribuição disponibilizados; - Homebanking [1-Sim, 0-Não]</v>
      </c>
      <c r="F531" s="42" t="str">
        <f ca="1">_xlfn.IFNA(VLOOKUP(A531,Table4[[#All],[Id_Serv]:[Dsg_EN Servico]],2+VALUE(LEFT(Type!$B$1,1)),0),"")</f>
        <v>7. Envio de fundos</v>
      </c>
      <c r="G531" s="43" t="b">
        <f t="shared" ca="1" si="51"/>
        <v>0</v>
      </c>
      <c r="H531" s="73">
        <f t="shared" si="52"/>
        <v>10</v>
      </c>
      <c r="I531" s="73">
        <v>27</v>
      </c>
      <c r="J531" s="73">
        <v>2</v>
      </c>
      <c r="K531" s="72" t="str">
        <f t="shared" si="53"/>
        <v/>
      </c>
      <c r="L531" s="38" t="str">
        <f ca="1">VLOOKUP(B531,TA_Rubric!$A$1:$G$93,4+LEFT(Type!$B$1,1),)</f>
        <v>Sim</v>
      </c>
    </row>
    <row r="532" spans="1:12" ht="63.95" customHeight="1" x14ac:dyDescent="0.25">
      <c r="A532" s="39">
        <f t="shared" ca="1" si="49"/>
        <v>7</v>
      </c>
      <c r="B532" s="39">
        <f t="shared" ca="1" si="50"/>
        <v>28</v>
      </c>
      <c r="C532" s="54"/>
      <c r="D532" s="16" t="b">
        <f t="shared" ca="1" si="48"/>
        <v>0</v>
      </c>
      <c r="E532" s="42" t="str">
        <f ca="1">_xlfn.IFNA(VLOOKUP(B532,Rubric[],2+VALUE(LEFT(Type!$B$1,1)),),"")</f>
        <v>3. Atividade em território nacional durante o período de referência - g) Canais de distribuição disponibilizados; - Website [1-Sim, 0-Não]</v>
      </c>
      <c r="F532" s="42" t="str">
        <f ca="1">_xlfn.IFNA(VLOOKUP(A532,Table4[[#All],[Id_Serv]:[Dsg_EN Servico]],2+VALUE(LEFT(Type!$B$1,1)),0),"")</f>
        <v>7. Envio de fundos</v>
      </c>
      <c r="G532" s="43" t="b">
        <f t="shared" ca="1" si="51"/>
        <v>0</v>
      </c>
      <c r="H532" s="73">
        <f t="shared" si="52"/>
        <v>10</v>
      </c>
      <c r="I532" s="73">
        <v>28</v>
      </c>
      <c r="J532" s="73">
        <v>2</v>
      </c>
      <c r="K532" s="72" t="str">
        <f t="shared" si="53"/>
        <v/>
      </c>
      <c r="L532" s="38" t="str">
        <f ca="1">VLOOKUP(B532,TA_Rubric!$A$1:$G$93,4+LEFT(Type!$B$1,1),)</f>
        <v>Sim</v>
      </c>
    </row>
    <row r="533" spans="1:12" ht="63.95" customHeight="1" x14ac:dyDescent="0.25">
      <c r="A533" s="39">
        <f t="shared" ca="1" si="49"/>
        <v>7</v>
      </c>
      <c r="B533" s="39">
        <f t="shared" ca="1" si="50"/>
        <v>29</v>
      </c>
      <c r="C533" s="54"/>
      <c r="D533" s="16" t="b">
        <f t="shared" ca="1" si="48"/>
        <v>0</v>
      </c>
      <c r="E533" s="42" t="str">
        <f ca="1">_xlfn.IFNA(VLOOKUP(B533,Rubric[],2+VALUE(LEFT(Type!$B$1,1)),),"")</f>
        <v>3. Atividade em território nacional durante o período de referência - g) Canais de distribuição disponibilizados; - Call center [1-Sim, 0-Não]</v>
      </c>
      <c r="F533" s="42" t="str">
        <f ca="1">_xlfn.IFNA(VLOOKUP(A533,Table4[[#All],[Id_Serv]:[Dsg_EN Servico]],2+VALUE(LEFT(Type!$B$1,1)),0),"")</f>
        <v>7. Envio de fundos</v>
      </c>
      <c r="G533" s="43" t="b">
        <f t="shared" ca="1" si="51"/>
        <v>0</v>
      </c>
      <c r="H533" s="73">
        <f t="shared" si="52"/>
        <v>10</v>
      </c>
      <c r="I533" s="73">
        <v>29</v>
      </c>
      <c r="J533" s="73">
        <v>2</v>
      </c>
      <c r="K533" s="72" t="str">
        <f t="shared" si="53"/>
        <v/>
      </c>
      <c r="L533" s="38" t="str">
        <f ca="1">VLOOKUP(B533,TA_Rubric!$A$1:$G$93,4+LEFT(Type!$B$1,1),)</f>
        <v>Sim</v>
      </c>
    </row>
    <row r="534" spans="1:12" ht="63.95" customHeight="1" x14ac:dyDescent="0.25">
      <c r="A534" s="39">
        <f t="shared" ca="1" si="49"/>
        <v>7</v>
      </c>
      <c r="B534" s="39">
        <f t="shared" ca="1" si="50"/>
        <v>30</v>
      </c>
      <c r="C534" s="54"/>
      <c r="D534" s="16" t="b">
        <f t="shared" ca="1" si="48"/>
        <v>0</v>
      </c>
      <c r="E534" s="42" t="str">
        <f ca="1">_xlfn.IFNA(VLOOKUP(B534,Rubric[],2+VALUE(LEFT(Type!$B$1,1)),),"")</f>
        <v>3. Atividade em território nacional durante o período de referência - g) Canais de distribuição disponibilizados; - Serviços Postais [1-Sim, 0-Não]</v>
      </c>
      <c r="F534" s="42" t="str">
        <f ca="1">_xlfn.IFNA(VLOOKUP(A534,Table4[[#All],[Id_Serv]:[Dsg_EN Servico]],2+VALUE(LEFT(Type!$B$1,1)),0),"")</f>
        <v>7. Envio de fundos</v>
      </c>
      <c r="G534" s="43" t="b">
        <f t="shared" ca="1" si="51"/>
        <v>0</v>
      </c>
      <c r="H534" s="73">
        <f t="shared" si="52"/>
        <v>10</v>
      </c>
      <c r="I534" s="73">
        <v>30</v>
      </c>
      <c r="J534" s="73">
        <v>2</v>
      </c>
      <c r="K534" s="72" t="str">
        <f t="shared" si="53"/>
        <v/>
      </c>
      <c r="L534" s="38" t="str">
        <f ca="1">VLOOKUP(B534,TA_Rubric!$A$1:$G$93,4+LEFT(Type!$B$1,1),)</f>
        <v>Sim</v>
      </c>
    </row>
    <row r="535" spans="1:12" ht="63.95" customHeight="1" x14ac:dyDescent="0.25">
      <c r="A535" s="39">
        <f t="shared" ca="1" si="49"/>
        <v>7</v>
      </c>
      <c r="B535" s="39">
        <f t="shared" ca="1" si="50"/>
        <v>31</v>
      </c>
      <c r="C535" s="49"/>
      <c r="D535" s="16" t="b">
        <f t="shared" ca="1" si="48"/>
        <v>0</v>
      </c>
      <c r="E535" s="42" t="str">
        <f ca="1">_xlfn.IFNA(VLOOKUP(B535,Rubric[],2+VALUE(LEFT(Type!$B$1,1)),),"")</f>
        <v>3. Atividade em território nacional durante o período de referência - g) Canais de distribuição disponibilizados; - Outros</v>
      </c>
      <c r="F535" s="42" t="str">
        <f ca="1">_xlfn.IFNA(VLOOKUP(A535,Table4[[#All],[Id_Serv]:[Dsg_EN Servico]],2+VALUE(LEFT(Type!$B$1,1)),0),"")</f>
        <v>7. Envio de fundos</v>
      </c>
      <c r="G535" s="43" t="b">
        <f t="shared" ca="1" si="51"/>
        <v>0</v>
      </c>
      <c r="H535" s="73">
        <f t="shared" si="52"/>
        <v>10</v>
      </c>
      <c r="I535" s="73">
        <v>31</v>
      </c>
      <c r="J535" s="73">
        <v>2</v>
      </c>
      <c r="K535" s="72" t="str">
        <f t="shared" si="53"/>
        <v/>
      </c>
      <c r="L535" s="38" t="str">
        <f ca="1">VLOOKUP(B535,TA_Rubric!$A$1:$G$93,4+LEFT(Type!$B$1,1),)</f>
        <v>Não</v>
      </c>
    </row>
    <row r="536" spans="1:12" ht="63.95" customHeight="1" x14ac:dyDescent="0.25">
      <c r="A536" s="39">
        <f t="shared" ca="1" si="49"/>
        <v>7</v>
      </c>
      <c r="B536" s="39">
        <f t="shared" ca="1" si="50"/>
        <v>32</v>
      </c>
      <c r="C536" s="49"/>
      <c r="D536" s="16" t="b">
        <f t="shared" ca="1" si="48"/>
        <v>0</v>
      </c>
      <c r="E536" s="42" t="str">
        <f ca="1">_xlfn.IFNA(VLOOKUP(B536,Rubric[],2+VALUE(LEFT(Type!$B$1,1)),),"")</f>
        <v>3. Atividade em território nacional durante o período de referência - h) Número total de comunicações de operações suspeitas efetuadas, em Portugal ou no exterior, relativamente a operações realizadas com origem em Portugal;</v>
      </c>
      <c r="F536" s="42" t="str">
        <f ca="1">_xlfn.IFNA(VLOOKUP(A536,Table4[[#All],[Id_Serv]:[Dsg_EN Servico]],2+VALUE(LEFT(Type!$B$1,1)),0),"")</f>
        <v>7. Envio de fundos</v>
      </c>
      <c r="G536" s="43" t="b">
        <f t="shared" ca="1" si="51"/>
        <v>0</v>
      </c>
      <c r="H536" s="73">
        <f t="shared" si="52"/>
        <v>10</v>
      </c>
      <c r="I536" s="73">
        <v>32</v>
      </c>
      <c r="J536" s="73">
        <v>2</v>
      </c>
      <c r="K536" s="72" t="str">
        <f t="shared" si="53"/>
        <v/>
      </c>
      <c r="L536" s="38" t="str">
        <f ca="1">VLOOKUP(B536,TA_Rubric!$A$1:$G$93,4+LEFT(Type!$B$1,1),)</f>
        <v>Sim</v>
      </c>
    </row>
    <row r="537" spans="1:12" ht="63.95" customHeight="1" x14ac:dyDescent="0.25">
      <c r="A537" s="39">
        <f t="shared" ca="1" si="49"/>
        <v>7</v>
      </c>
      <c r="B537" s="39">
        <f t="shared" ca="1" si="50"/>
        <v>33</v>
      </c>
      <c r="C537" s="49"/>
      <c r="D537" s="16" t="b">
        <f t="shared" ca="1" si="48"/>
        <v>0</v>
      </c>
      <c r="E537" s="42" t="str">
        <f ca="1">_xlfn.IFNA(VLOOKUP(B537,Rubric[],2+VALUE(LEFT(Type!$B$1,1)),),"")</f>
        <v>3. Atividade em território nacional durante o período de referência - i) Montante agregado, em euros, das operações comunicadas a que se refere a alínea h);</v>
      </c>
      <c r="F537" s="42" t="str">
        <f ca="1">_xlfn.IFNA(VLOOKUP(A537,Table4[[#All],[Id_Serv]:[Dsg_EN Servico]],2+VALUE(LEFT(Type!$B$1,1)),0),"")</f>
        <v>7. Envio de fundos</v>
      </c>
      <c r="G537" s="43" t="b">
        <f t="shared" ca="1" si="51"/>
        <v>0</v>
      </c>
      <c r="H537" s="73">
        <f t="shared" si="52"/>
        <v>10</v>
      </c>
      <c r="I537" s="73">
        <v>33</v>
      </c>
      <c r="J537" s="73">
        <v>2</v>
      </c>
      <c r="K537" s="72" t="str">
        <f t="shared" si="53"/>
        <v/>
      </c>
      <c r="L537" s="38" t="str">
        <f ca="1">VLOOKUP(B537,TA_Rubric!$A$1:$G$93,4+LEFT(Type!$B$1,1),)</f>
        <v>Sim</v>
      </c>
    </row>
    <row r="538" spans="1:12" ht="63.95" customHeight="1" x14ac:dyDescent="0.25">
      <c r="A538" s="39">
        <f t="shared" ca="1" si="49"/>
        <v>7</v>
      </c>
      <c r="B538" s="39">
        <f t="shared" ca="1" si="50"/>
        <v>34</v>
      </c>
      <c r="C538" s="49"/>
      <c r="D538" s="16" t="b">
        <f t="shared" ca="1" si="48"/>
        <v>0</v>
      </c>
      <c r="E538" s="42" t="str">
        <f ca="1">_xlfn.IFNA(VLOOKUP(B538,Rubric[],2+VALUE(LEFT(Type!$B$1,1)),),"")</f>
        <v>3. Atividade em território nacional durante o período de referência - j) Número total de comunicações de operações suspeitas efetuadas, em Portugal ou no exterior, relativamente a operações realizadas com destino para Portugal;</v>
      </c>
      <c r="F538" s="42" t="str">
        <f ca="1">_xlfn.IFNA(VLOOKUP(A538,Table4[[#All],[Id_Serv]:[Dsg_EN Servico]],2+VALUE(LEFT(Type!$B$1,1)),0),"")</f>
        <v>7. Envio de fundos</v>
      </c>
      <c r="G538" s="43" t="b">
        <f t="shared" ca="1" si="51"/>
        <v>0</v>
      </c>
      <c r="H538" s="73">
        <f t="shared" si="52"/>
        <v>10</v>
      </c>
      <c r="I538" s="73">
        <v>34</v>
      </c>
      <c r="J538" s="73">
        <v>2</v>
      </c>
      <c r="K538" s="72" t="str">
        <f t="shared" si="53"/>
        <v/>
      </c>
      <c r="L538" s="38" t="str">
        <f ca="1">VLOOKUP(B538,TA_Rubric!$A$1:$G$93,4+LEFT(Type!$B$1,1),)</f>
        <v>Sim</v>
      </c>
    </row>
    <row r="539" spans="1:12" ht="63.95" customHeight="1" x14ac:dyDescent="0.25">
      <c r="A539" s="39">
        <f t="shared" ca="1" si="49"/>
        <v>7</v>
      </c>
      <c r="B539" s="39">
        <f t="shared" ca="1" si="50"/>
        <v>35</v>
      </c>
      <c r="C539" s="49"/>
      <c r="D539" s="16" t="b">
        <f t="shared" ca="1" si="48"/>
        <v>0</v>
      </c>
      <c r="E539" s="42" t="str">
        <f ca="1">_xlfn.IFNA(VLOOKUP(B539,Rubric[],2+VALUE(LEFT(Type!$B$1,1)),),"")</f>
        <v>3. Atividade em território nacional durante o período de referência - k) Montante agregado, em euros, das operações comunicadas a que se refere a alínea j);</v>
      </c>
      <c r="F539" s="42" t="str">
        <f ca="1">_xlfn.IFNA(VLOOKUP(A539,Table4[[#All],[Id_Serv]:[Dsg_EN Servico]],2+VALUE(LEFT(Type!$B$1,1)),0),"")</f>
        <v>7. Envio de fundos</v>
      </c>
      <c r="G539" s="43" t="b">
        <f t="shared" ca="1" si="51"/>
        <v>0</v>
      </c>
      <c r="H539" s="73">
        <f t="shared" si="52"/>
        <v>10</v>
      </c>
      <c r="I539" s="73">
        <v>35</v>
      </c>
      <c r="J539" s="73">
        <v>2</v>
      </c>
      <c r="K539" s="72" t="str">
        <f t="shared" si="53"/>
        <v/>
      </c>
      <c r="L539" s="38" t="str">
        <f ca="1">VLOOKUP(B539,TA_Rubric!$A$1:$G$93,4+LEFT(Type!$B$1,1),)</f>
        <v>Sim</v>
      </c>
    </row>
    <row r="540" spans="1:12" ht="63.95" customHeight="1" x14ac:dyDescent="0.25">
      <c r="A540" s="39">
        <f t="shared" ca="1" si="49"/>
        <v>7</v>
      </c>
      <c r="B540" s="39">
        <f t="shared" ca="1" si="50"/>
        <v>36</v>
      </c>
      <c r="C540" s="49"/>
      <c r="D540" s="16" t="b">
        <f t="shared" ca="1" si="48"/>
        <v>0</v>
      </c>
      <c r="E540" s="42" t="str">
        <f ca="1">_xlfn.IFNA(VLOOKUP(B540,Rubric[],2+VALUE(LEFT(Type!$B$1,1)),),"")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  ISO2</v>
      </c>
      <c r="F540" s="42" t="str">
        <f ca="1">_xlfn.IFNA(VLOOKUP(A540,Table4[[#All],[Id_Serv]:[Dsg_EN Servico]],2+VALUE(LEFT(Type!$B$1,1)),0),"")</f>
        <v>7. Envio de fundos</v>
      </c>
      <c r="G540" s="43" t="b">
        <f t="shared" ca="1" si="51"/>
        <v>0</v>
      </c>
      <c r="H540" s="73">
        <f t="shared" si="52"/>
        <v>10</v>
      </c>
      <c r="I540" s="73">
        <v>36</v>
      </c>
      <c r="J540" s="73">
        <v>2</v>
      </c>
      <c r="K540" s="72" t="str">
        <f t="shared" si="53"/>
        <v/>
      </c>
      <c r="L540" s="38" t="str">
        <f ca="1">VLOOKUP(B540,TA_Rubric!$A$1:$G$93,4+LEFT(Type!$B$1,1),)</f>
        <v>Não</v>
      </c>
    </row>
    <row r="541" spans="1:12" ht="63.95" customHeight="1" x14ac:dyDescent="0.25">
      <c r="A541" s="39">
        <f t="shared" ca="1" si="49"/>
        <v>7</v>
      </c>
      <c r="B541" s="39">
        <f t="shared" ca="1" si="50"/>
        <v>37</v>
      </c>
      <c r="C541" s="49"/>
      <c r="D541" s="16" t="b">
        <f t="shared" ca="1" si="48"/>
        <v>0</v>
      </c>
      <c r="E541" s="42" t="str">
        <f ca="1">_xlfn.IFNA(VLOOKUP(B541,Rubric[],2+VALUE(LEFT(Type!$B$1,1)),),"")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  ISO2</v>
      </c>
      <c r="F541" s="42" t="str">
        <f ca="1">_xlfn.IFNA(VLOOKUP(A541,Table4[[#All],[Id_Serv]:[Dsg_EN Servico]],2+VALUE(LEFT(Type!$B$1,1)),0),"")</f>
        <v>7. Envio de fundos</v>
      </c>
      <c r="G541" s="43" t="b">
        <f t="shared" ca="1" si="51"/>
        <v>0</v>
      </c>
      <c r="H541" s="73">
        <f t="shared" si="52"/>
        <v>10</v>
      </c>
      <c r="I541" s="73">
        <v>37</v>
      </c>
      <c r="J541" s="73">
        <v>2</v>
      </c>
      <c r="K541" s="72" t="str">
        <f t="shared" si="53"/>
        <v/>
      </c>
      <c r="L541" s="38" t="str">
        <f ca="1">VLOOKUP(B541,TA_Rubric!$A$1:$G$93,4+LEFT(Type!$B$1,1),)</f>
        <v>Não</v>
      </c>
    </row>
    <row r="542" spans="1:12" ht="63.95" customHeight="1" x14ac:dyDescent="0.25">
      <c r="A542" s="39">
        <f t="shared" ca="1" si="49"/>
        <v>7</v>
      </c>
      <c r="B542" s="39">
        <f t="shared" ca="1" si="50"/>
        <v>38</v>
      </c>
      <c r="C542" s="49"/>
      <c r="D542" s="16" t="b">
        <f t="shared" ref="D542:D605" ca="1" si="54">IF(G542=FALSE,FALSE,IF(ISBLANK(C542),FALSE,TRUE))</f>
        <v>0</v>
      </c>
      <c r="E542" s="42" t="str">
        <f ca="1">_xlfn.IFNA(VLOOKUP(B542,Rubric[],2+VALUE(LEFT(Type!$B$1,1)),),"")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  ISO2</v>
      </c>
      <c r="F542" s="42" t="str">
        <f ca="1">_xlfn.IFNA(VLOOKUP(A542,Table4[[#All],[Id_Serv]:[Dsg_EN Servico]],2+VALUE(LEFT(Type!$B$1,1)),0),"")</f>
        <v>7. Envio de fundos</v>
      </c>
      <c r="G542" s="43" t="b">
        <f t="shared" ca="1" si="51"/>
        <v>0</v>
      </c>
      <c r="H542" s="73">
        <f t="shared" si="52"/>
        <v>10</v>
      </c>
      <c r="I542" s="73">
        <v>38</v>
      </c>
      <c r="J542" s="73">
        <v>2</v>
      </c>
      <c r="K542" s="72" t="str">
        <f t="shared" si="53"/>
        <v/>
      </c>
      <c r="L542" s="38" t="str">
        <f ca="1">VLOOKUP(B542,TA_Rubric!$A$1:$G$93,4+LEFT(Type!$B$1,1),)</f>
        <v>Não</v>
      </c>
    </row>
    <row r="543" spans="1:12" ht="63.95" customHeight="1" x14ac:dyDescent="0.25">
      <c r="A543" s="39">
        <f t="shared" ca="1" si="49"/>
        <v>7</v>
      </c>
      <c r="B543" s="39">
        <f t="shared" ca="1" si="50"/>
        <v>39</v>
      </c>
      <c r="C543" s="49"/>
      <c r="D543" s="16" t="b">
        <f t="shared" ca="1" si="54"/>
        <v>0</v>
      </c>
      <c r="E543" s="42" t="str">
        <f ca="1">_xlfn.IFNA(VLOOKUP(B543,Rubric[],2+VALUE(LEFT(Type!$B$1,1)),),"")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  ISO2</v>
      </c>
      <c r="F543" s="42" t="str">
        <f ca="1">_xlfn.IFNA(VLOOKUP(A543,Table4[[#All],[Id_Serv]:[Dsg_EN Servico]],2+VALUE(LEFT(Type!$B$1,1)),0),"")</f>
        <v>7. Envio de fundos</v>
      </c>
      <c r="G543" s="43" t="b">
        <f t="shared" ca="1" si="51"/>
        <v>0</v>
      </c>
      <c r="H543" s="73">
        <f t="shared" si="52"/>
        <v>10</v>
      </c>
      <c r="I543" s="73">
        <v>39</v>
      </c>
      <c r="J543" s="73">
        <v>2</v>
      </c>
      <c r="K543" s="72" t="str">
        <f t="shared" si="53"/>
        <v/>
      </c>
      <c r="L543" s="38" t="str">
        <f ca="1">VLOOKUP(B543,TA_Rubric!$A$1:$G$93,4+LEFT(Type!$B$1,1),)</f>
        <v>Não</v>
      </c>
    </row>
    <row r="544" spans="1:12" ht="63.95" customHeight="1" x14ac:dyDescent="0.25">
      <c r="A544" s="39">
        <f t="shared" ca="1" si="49"/>
        <v>7</v>
      </c>
      <c r="B544" s="39">
        <f t="shared" ca="1" si="50"/>
        <v>40</v>
      </c>
      <c r="C544" s="49"/>
      <c r="D544" s="16" t="b">
        <f t="shared" ca="1" si="54"/>
        <v>0</v>
      </c>
      <c r="E544" s="42" t="str">
        <f ca="1">_xlfn.IFNA(VLOOKUP(B544,Rubric[],2+VALUE(LEFT(Type!$B$1,1)),),"")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  ISO2</v>
      </c>
      <c r="F544" s="42" t="str">
        <f ca="1">_xlfn.IFNA(VLOOKUP(A544,Table4[[#All],[Id_Serv]:[Dsg_EN Servico]],2+VALUE(LEFT(Type!$B$1,1)),0),"")</f>
        <v>7. Envio de fundos</v>
      </c>
      <c r="G544" s="43" t="b">
        <f t="shared" ca="1" si="51"/>
        <v>0</v>
      </c>
      <c r="H544" s="73">
        <f t="shared" si="52"/>
        <v>10</v>
      </c>
      <c r="I544" s="73">
        <v>40</v>
      </c>
      <c r="J544" s="73">
        <v>2</v>
      </c>
      <c r="K544" s="72" t="str">
        <f t="shared" si="53"/>
        <v/>
      </c>
      <c r="L544" s="38" t="str">
        <f ca="1">VLOOKUP(B544,TA_Rubric!$A$1:$G$93,4+LEFT(Type!$B$1,1),)</f>
        <v>Não</v>
      </c>
    </row>
    <row r="545" spans="1:12" ht="63.95" customHeight="1" x14ac:dyDescent="0.25">
      <c r="A545" s="39">
        <f t="shared" ca="1" si="49"/>
        <v>7</v>
      </c>
      <c r="B545" s="39">
        <f t="shared" ca="1" si="50"/>
        <v>41</v>
      </c>
      <c r="C545" s="49"/>
      <c r="D545" s="16" t="b">
        <f t="shared" ca="1" si="54"/>
        <v>0</v>
      </c>
      <c r="E545" s="42" t="str">
        <f ca="1">_xlfn.IFNA(VLOOKUP(B545,Rubric[],2+VALUE(LEFT(Type!$B$1,1)),),"")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- 6.  ISO2</v>
      </c>
      <c r="F545" s="42" t="str">
        <f ca="1">_xlfn.IFNA(VLOOKUP(A545,Table4[[#All],[Id_Serv]:[Dsg_EN Servico]],2+VALUE(LEFT(Type!$B$1,1)),0),"")</f>
        <v>7. Envio de fundos</v>
      </c>
      <c r="G545" s="43" t="b">
        <f t="shared" ca="1" si="51"/>
        <v>0</v>
      </c>
      <c r="H545" s="73">
        <f t="shared" si="52"/>
        <v>10</v>
      </c>
      <c r="I545" s="73">
        <v>41</v>
      </c>
      <c r="J545" s="73">
        <v>2</v>
      </c>
      <c r="K545" s="72" t="str">
        <f t="shared" si="53"/>
        <v/>
      </c>
      <c r="L545" s="38" t="str">
        <f ca="1">VLOOKUP(B545,TA_Rubric!$A$1:$G$93,4+LEFT(Type!$B$1,1),)</f>
        <v>Não</v>
      </c>
    </row>
    <row r="546" spans="1:12" ht="63.95" customHeight="1" x14ac:dyDescent="0.25">
      <c r="A546" s="39">
        <f t="shared" ca="1" si="49"/>
        <v>7</v>
      </c>
      <c r="B546" s="39">
        <f t="shared" ca="1" si="50"/>
        <v>42</v>
      </c>
      <c r="C546" s="49"/>
      <c r="D546" s="16" t="b">
        <f t="shared" ca="1" si="54"/>
        <v>0</v>
      </c>
      <c r="E546" s="42" t="str">
        <f ca="1">_xlfn.IFNA(VLOOKUP(B546,Rubric[],2+VALUE(LEFT(Type!$B$1,1)),),"")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- 7.  ISO2</v>
      </c>
      <c r="F546" s="42" t="str">
        <f ca="1">_xlfn.IFNA(VLOOKUP(A546,Table4[[#All],[Id_Serv]:[Dsg_EN Servico]],2+VALUE(LEFT(Type!$B$1,1)),0),"")</f>
        <v>7. Envio de fundos</v>
      </c>
      <c r="G546" s="43" t="b">
        <f t="shared" ca="1" si="51"/>
        <v>0</v>
      </c>
      <c r="H546" s="73">
        <f t="shared" si="52"/>
        <v>10</v>
      </c>
      <c r="I546" s="73">
        <v>42</v>
      </c>
      <c r="J546" s="73">
        <v>2</v>
      </c>
      <c r="K546" s="72" t="str">
        <f t="shared" si="53"/>
        <v/>
      </c>
      <c r="L546" s="38" t="str">
        <f ca="1">VLOOKUP(B546,TA_Rubric!$A$1:$G$93,4+LEFT(Type!$B$1,1),)</f>
        <v>Não</v>
      </c>
    </row>
    <row r="547" spans="1:12" ht="63.95" customHeight="1" x14ac:dyDescent="0.25">
      <c r="A547" s="39">
        <f t="shared" ca="1" si="49"/>
        <v>7</v>
      </c>
      <c r="B547" s="39">
        <f t="shared" ca="1" si="50"/>
        <v>43</v>
      </c>
      <c r="C547" s="49"/>
      <c r="D547" s="16" t="b">
        <f t="shared" ca="1" si="54"/>
        <v>0</v>
      </c>
      <c r="E547" s="42" t="str">
        <f ca="1">_xlfn.IFNA(VLOOKUP(B547,Rubric[],2+VALUE(LEFT(Type!$B$1,1)),),"")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- 8.  ISO2</v>
      </c>
      <c r="F547" s="42" t="str">
        <f ca="1">_xlfn.IFNA(VLOOKUP(A547,Table4[[#All],[Id_Serv]:[Dsg_EN Servico]],2+VALUE(LEFT(Type!$B$1,1)),0),"")</f>
        <v>7. Envio de fundos</v>
      </c>
      <c r="G547" s="43" t="b">
        <f t="shared" ca="1" si="51"/>
        <v>0</v>
      </c>
      <c r="H547" s="73">
        <f t="shared" si="52"/>
        <v>10</v>
      </c>
      <c r="I547" s="73">
        <v>43</v>
      </c>
      <c r="J547" s="73">
        <v>2</v>
      </c>
      <c r="K547" s="72" t="str">
        <f t="shared" si="53"/>
        <v/>
      </c>
      <c r="L547" s="38" t="str">
        <f ca="1">VLOOKUP(B547,TA_Rubric!$A$1:$G$93,4+LEFT(Type!$B$1,1),)</f>
        <v>Não</v>
      </c>
    </row>
    <row r="548" spans="1:12" ht="63.95" customHeight="1" x14ac:dyDescent="0.25">
      <c r="A548" s="39">
        <f t="shared" ca="1" si="49"/>
        <v>7</v>
      </c>
      <c r="B548" s="39">
        <f t="shared" ca="1" si="50"/>
        <v>44</v>
      </c>
      <c r="C548" s="49"/>
      <c r="D548" s="16" t="b">
        <f t="shared" ca="1" si="54"/>
        <v>0</v>
      </c>
      <c r="E548" s="42" t="str">
        <f ca="1">_xlfn.IFNA(VLOOKUP(B548,Rubric[],2+VALUE(LEFT(Type!$B$1,1)),),"")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- 9.  ISO2</v>
      </c>
      <c r="F548" s="42" t="str">
        <f ca="1">_xlfn.IFNA(VLOOKUP(A548,Table4[[#All],[Id_Serv]:[Dsg_EN Servico]],2+VALUE(LEFT(Type!$B$1,1)),0),"")</f>
        <v>7. Envio de fundos</v>
      </c>
      <c r="G548" s="43" t="b">
        <f t="shared" ca="1" si="51"/>
        <v>0</v>
      </c>
      <c r="H548" s="73">
        <f t="shared" si="52"/>
        <v>10</v>
      </c>
      <c r="I548" s="73">
        <v>44</v>
      </c>
      <c r="J548" s="73">
        <v>2</v>
      </c>
      <c r="K548" s="72" t="str">
        <f t="shared" si="53"/>
        <v/>
      </c>
      <c r="L548" s="38" t="str">
        <f ca="1">VLOOKUP(B548,TA_Rubric!$A$1:$G$93,4+LEFT(Type!$B$1,1),)</f>
        <v>Não</v>
      </c>
    </row>
    <row r="549" spans="1:12" ht="63.95" customHeight="1" x14ac:dyDescent="0.25">
      <c r="A549" s="39">
        <f t="shared" ca="1" si="49"/>
        <v>7</v>
      </c>
      <c r="B549" s="39">
        <f t="shared" ca="1" si="50"/>
        <v>45</v>
      </c>
      <c r="C549" s="49"/>
      <c r="D549" s="16" t="b">
        <f t="shared" ca="1" si="54"/>
        <v>0</v>
      </c>
      <c r="E549" s="42" t="str">
        <f ca="1">_xlfn.IFNA(VLOOKUP(B549,Rubric[],2+VALUE(LEFT(Type!$B$1,1)),),"")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- 10. ISO2</v>
      </c>
      <c r="F549" s="42" t="str">
        <f ca="1">_xlfn.IFNA(VLOOKUP(A549,Table4[[#All],[Id_Serv]:[Dsg_EN Servico]],2+VALUE(LEFT(Type!$B$1,1)),0),"")</f>
        <v>7. Envio de fundos</v>
      </c>
      <c r="G549" s="43" t="b">
        <f t="shared" ca="1" si="51"/>
        <v>0</v>
      </c>
      <c r="H549" s="73">
        <f t="shared" si="52"/>
        <v>10</v>
      </c>
      <c r="I549" s="73">
        <v>45</v>
      </c>
      <c r="J549" s="73">
        <v>2</v>
      </c>
      <c r="K549" s="72" t="str">
        <f t="shared" si="53"/>
        <v/>
      </c>
      <c r="L549" s="38" t="str">
        <f ca="1">VLOOKUP(B549,TA_Rubric!$A$1:$G$93,4+LEFT(Type!$B$1,1),)</f>
        <v>Não</v>
      </c>
    </row>
    <row r="550" spans="1:12" ht="63.95" customHeight="1" x14ac:dyDescent="0.25">
      <c r="A550" s="39">
        <f t="shared" ca="1" si="49"/>
        <v>7</v>
      </c>
      <c r="B550" s="39">
        <f t="shared" ca="1" si="50"/>
        <v>46</v>
      </c>
      <c r="C550" s="49"/>
      <c r="D550" s="16" t="b">
        <f t="shared" ca="1" si="54"/>
        <v>0</v>
      </c>
      <c r="E550" s="42" t="str">
        <f ca="1">_xlfn.IFNA(VLOOKUP(B550,Rubric[],2+VALUE(LEFT(Type!$B$1,1)),),"")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- 11. ISO2</v>
      </c>
      <c r="F550" s="42" t="str">
        <f ca="1">_xlfn.IFNA(VLOOKUP(A550,Table4[[#All],[Id_Serv]:[Dsg_EN Servico]],2+VALUE(LEFT(Type!$B$1,1)),0),"")</f>
        <v>7. Envio de fundos</v>
      </c>
      <c r="G550" s="43" t="b">
        <f t="shared" ca="1" si="51"/>
        <v>0</v>
      </c>
      <c r="H550" s="73">
        <f t="shared" si="52"/>
        <v>10</v>
      </c>
      <c r="I550" s="73">
        <v>46</v>
      </c>
      <c r="J550" s="73">
        <v>2</v>
      </c>
      <c r="K550" s="72" t="str">
        <f t="shared" si="53"/>
        <v/>
      </c>
      <c r="L550" s="38" t="str">
        <f ca="1">VLOOKUP(B550,TA_Rubric!$A$1:$G$93,4+LEFT(Type!$B$1,1),)</f>
        <v>Não</v>
      </c>
    </row>
    <row r="551" spans="1:12" ht="63.95" customHeight="1" x14ac:dyDescent="0.25">
      <c r="A551" s="39">
        <f t="shared" ca="1" si="49"/>
        <v>7</v>
      </c>
      <c r="B551" s="39">
        <f t="shared" ca="1" si="50"/>
        <v>47</v>
      </c>
      <c r="C551" s="49"/>
      <c r="D551" s="16" t="b">
        <f t="shared" ca="1" si="54"/>
        <v>0</v>
      </c>
      <c r="E551" s="42" t="str">
        <f ca="1">_xlfn.IFNA(VLOOKUP(B551,Rubric[],2+VALUE(LEFT(Type!$B$1,1)),),"")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- 12. ISO2</v>
      </c>
      <c r="F551" s="42" t="str">
        <f ca="1">_xlfn.IFNA(VLOOKUP(A551,Table4[[#All],[Id_Serv]:[Dsg_EN Servico]],2+VALUE(LEFT(Type!$B$1,1)),0),"")</f>
        <v>7. Envio de fundos</v>
      </c>
      <c r="G551" s="43" t="b">
        <f t="shared" ca="1" si="51"/>
        <v>0</v>
      </c>
      <c r="H551" s="73">
        <f t="shared" si="52"/>
        <v>10</v>
      </c>
      <c r="I551" s="73">
        <v>47</v>
      </c>
      <c r="J551" s="73">
        <v>2</v>
      </c>
      <c r="K551" s="72" t="str">
        <f t="shared" si="53"/>
        <v/>
      </c>
      <c r="L551" s="38" t="str">
        <f ca="1">VLOOKUP(B551,TA_Rubric!$A$1:$G$93,4+LEFT(Type!$B$1,1),)</f>
        <v>Não</v>
      </c>
    </row>
    <row r="552" spans="1:12" ht="63.95" customHeight="1" x14ac:dyDescent="0.25">
      <c r="A552" s="39">
        <f t="shared" ca="1" si="49"/>
        <v>7</v>
      </c>
      <c r="B552" s="39">
        <f t="shared" ca="1" si="50"/>
        <v>48</v>
      </c>
      <c r="C552" s="49"/>
      <c r="D552" s="16" t="b">
        <f t="shared" ca="1" si="54"/>
        <v>0</v>
      </c>
      <c r="E552" s="42" t="str">
        <f ca="1">_xlfn.IFNA(VLOOKUP(B552,Rubric[],2+VALUE(LEFT(Type!$B$1,1)),),"")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- 13. ISO2</v>
      </c>
      <c r="F552" s="42" t="str">
        <f ca="1">_xlfn.IFNA(VLOOKUP(A552,Table4[[#All],[Id_Serv]:[Dsg_EN Servico]],2+VALUE(LEFT(Type!$B$1,1)),0),"")</f>
        <v>7. Envio de fundos</v>
      </c>
      <c r="G552" s="43" t="b">
        <f t="shared" ca="1" si="51"/>
        <v>0</v>
      </c>
      <c r="H552" s="73">
        <f t="shared" si="52"/>
        <v>10</v>
      </c>
      <c r="I552" s="73">
        <v>48</v>
      </c>
      <c r="J552" s="73">
        <v>2</v>
      </c>
      <c r="K552" s="72" t="str">
        <f t="shared" si="53"/>
        <v/>
      </c>
      <c r="L552" s="38" t="str">
        <f ca="1">VLOOKUP(B552,TA_Rubric!$A$1:$G$93,4+LEFT(Type!$B$1,1),)</f>
        <v>Não</v>
      </c>
    </row>
    <row r="553" spans="1:12" ht="63.95" customHeight="1" x14ac:dyDescent="0.25">
      <c r="A553" s="39">
        <f t="shared" ca="1" si="49"/>
        <v>7</v>
      </c>
      <c r="B553" s="39">
        <f t="shared" ca="1" si="50"/>
        <v>49</v>
      </c>
      <c r="C553" s="49"/>
      <c r="D553" s="16" t="b">
        <f t="shared" ca="1" si="54"/>
        <v>0</v>
      </c>
      <c r="E553" s="42" t="str">
        <f ca="1">_xlfn.IFNA(VLOOKUP(B553,Rubric[],2+VALUE(LEFT(Type!$B$1,1)),),"")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- 14. ISO2</v>
      </c>
      <c r="F553" s="42" t="str">
        <f ca="1">_xlfn.IFNA(VLOOKUP(A553,Table4[[#All],[Id_Serv]:[Dsg_EN Servico]],2+VALUE(LEFT(Type!$B$1,1)),0),"")</f>
        <v>7. Envio de fundos</v>
      </c>
      <c r="G553" s="43" t="b">
        <f t="shared" ca="1" si="51"/>
        <v>0</v>
      </c>
      <c r="H553" s="73">
        <f t="shared" si="52"/>
        <v>10</v>
      </c>
      <c r="I553" s="73">
        <v>49</v>
      </c>
      <c r="J553" s="73">
        <v>2</v>
      </c>
      <c r="K553" s="72" t="str">
        <f t="shared" si="53"/>
        <v/>
      </c>
      <c r="L553" s="38" t="str">
        <f ca="1">VLOOKUP(B553,TA_Rubric!$A$1:$G$93,4+LEFT(Type!$B$1,1),)</f>
        <v>Não</v>
      </c>
    </row>
    <row r="554" spans="1:12" ht="63.95" customHeight="1" x14ac:dyDescent="0.25">
      <c r="A554" s="39">
        <f t="shared" ca="1" si="49"/>
        <v>7</v>
      </c>
      <c r="B554" s="39">
        <f t="shared" ca="1" si="50"/>
        <v>50</v>
      </c>
      <c r="C554" s="49"/>
      <c r="D554" s="16" t="b">
        <f t="shared" ca="1" si="54"/>
        <v>0</v>
      </c>
      <c r="E554" s="42" t="str">
        <f ca="1">_xlfn.IFNA(VLOOKUP(B554,Rubric[],2+VALUE(LEFT(Type!$B$1,1)),),"")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- 15. ISO2</v>
      </c>
      <c r="F554" s="42" t="str">
        <f ca="1">_xlfn.IFNA(VLOOKUP(A554,Table4[[#All],[Id_Serv]:[Dsg_EN Servico]],2+VALUE(LEFT(Type!$B$1,1)),0),"")</f>
        <v>7. Envio de fundos</v>
      </c>
      <c r="G554" s="43" t="b">
        <f t="shared" ca="1" si="51"/>
        <v>0</v>
      </c>
      <c r="H554" s="73">
        <f t="shared" si="52"/>
        <v>10</v>
      </c>
      <c r="I554" s="73">
        <v>50</v>
      </c>
      <c r="J554" s="73">
        <v>2</v>
      </c>
      <c r="K554" s="72" t="str">
        <f t="shared" si="53"/>
        <v/>
      </c>
      <c r="L554" s="38" t="str">
        <f ca="1">VLOOKUP(B554,TA_Rubric!$A$1:$G$93,4+LEFT(Type!$B$1,1),)</f>
        <v>Não</v>
      </c>
    </row>
    <row r="555" spans="1:12" ht="63.95" customHeight="1" x14ac:dyDescent="0.25">
      <c r="A555" s="39">
        <f t="shared" ca="1" si="49"/>
        <v>7</v>
      </c>
      <c r="B555" s="39">
        <f t="shared" ca="1" si="50"/>
        <v>51</v>
      </c>
      <c r="C555" s="49"/>
      <c r="D555" s="16" t="b">
        <f t="shared" ca="1" si="54"/>
        <v>0</v>
      </c>
      <c r="E555" s="42" t="str">
        <f ca="1">_xlfn.IFNA(VLOOKUP(B555,Rubric[],2+VALUE(LEFT(Type!$B$1,1)),),"")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- 16. ISO2</v>
      </c>
      <c r="F555" s="42" t="str">
        <f ca="1">_xlfn.IFNA(VLOOKUP(A555,Table4[[#All],[Id_Serv]:[Dsg_EN Servico]],2+VALUE(LEFT(Type!$B$1,1)),0),"")</f>
        <v>7. Envio de fundos</v>
      </c>
      <c r="G555" s="43" t="b">
        <f t="shared" ca="1" si="51"/>
        <v>0</v>
      </c>
      <c r="H555" s="73">
        <f t="shared" si="52"/>
        <v>10</v>
      </c>
      <c r="I555" s="73">
        <v>51</v>
      </c>
      <c r="J555" s="73">
        <v>2</v>
      </c>
      <c r="K555" s="72" t="str">
        <f t="shared" si="53"/>
        <v/>
      </c>
      <c r="L555" s="38" t="str">
        <f ca="1">VLOOKUP(B555,TA_Rubric!$A$1:$G$93,4+LEFT(Type!$B$1,1),)</f>
        <v>Não</v>
      </c>
    </row>
    <row r="556" spans="1:12" ht="63.95" customHeight="1" x14ac:dyDescent="0.25">
      <c r="A556" s="39">
        <f t="shared" ca="1" si="49"/>
        <v>7</v>
      </c>
      <c r="B556" s="39">
        <f t="shared" ca="1" si="50"/>
        <v>52</v>
      </c>
      <c r="C556" s="49"/>
      <c r="D556" s="16" t="b">
        <f t="shared" ca="1" si="54"/>
        <v>0</v>
      </c>
      <c r="E556" s="42" t="str">
        <f ca="1">_xlfn.IFNA(VLOOKUP(B556,Rubric[],2+VALUE(LEFT(Type!$B$1,1)),),"")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- 17. ISO2</v>
      </c>
      <c r="F556" s="42" t="str">
        <f ca="1">_xlfn.IFNA(VLOOKUP(A556,Table4[[#All],[Id_Serv]:[Dsg_EN Servico]],2+VALUE(LEFT(Type!$B$1,1)),0),"")</f>
        <v>7. Envio de fundos</v>
      </c>
      <c r="G556" s="43" t="b">
        <f t="shared" ca="1" si="51"/>
        <v>0</v>
      </c>
      <c r="H556" s="73">
        <f t="shared" si="52"/>
        <v>10</v>
      </c>
      <c r="I556" s="73">
        <v>52</v>
      </c>
      <c r="J556" s="73">
        <v>2</v>
      </c>
      <c r="K556" s="72" t="str">
        <f t="shared" si="53"/>
        <v/>
      </c>
      <c r="L556" s="38" t="str">
        <f ca="1">VLOOKUP(B556,TA_Rubric!$A$1:$G$93,4+LEFT(Type!$B$1,1),)</f>
        <v>Não</v>
      </c>
    </row>
    <row r="557" spans="1:12" ht="63.95" customHeight="1" x14ac:dyDescent="0.25">
      <c r="A557" s="39">
        <f t="shared" ca="1" si="49"/>
        <v>7</v>
      </c>
      <c r="B557" s="39">
        <f t="shared" ca="1" si="50"/>
        <v>53</v>
      </c>
      <c r="C557" s="49"/>
      <c r="D557" s="16" t="b">
        <f t="shared" ca="1" si="54"/>
        <v>0</v>
      </c>
      <c r="E557" s="42" t="str">
        <f ca="1">_xlfn.IFNA(VLOOKUP(B557,Rubric[],2+VALUE(LEFT(Type!$B$1,1)),),"")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- 18. ISO2</v>
      </c>
      <c r="F557" s="42" t="str">
        <f ca="1">_xlfn.IFNA(VLOOKUP(A557,Table4[[#All],[Id_Serv]:[Dsg_EN Servico]],2+VALUE(LEFT(Type!$B$1,1)),0),"")</f>
        <v>7. Envio de fundos</v>
      </c>
      <c r="G557" s="43" t="b">
        <f t="shared" ca="1" si="51"/>
        <v>0</v>
      </c>
      <c r="H557" s="73">
        <f t="shared" si="52"/>
        <v>10</v>
      </c>
      <c r="I557" s="73">
        <v>53</v>
      </c>
      <c r="J557" s="73">
        <v>2</v>
      </c>
      <c r="K557" s="72" t="str">
        <f t="shared" si="53"/>
        <v/>
      </c>
      <c r="L557" s="38" t="str">
        <f ca="1">VLOOKUP(B557,TA_Rubric!$A$1:$G$93,4+LEFT(Type!$B$1,1),)</f>
        <v>Não</v>
      </c>
    </row>
    <row r="558" spans="1:12" ht="63.95" customHeight="1" x14ac:dyDescent="0.25">
      <c r="A558" s="39">
        <f t="shared" ca="1" si="49"/>
        <v>7</v>
      </c>
      <c r="B558" s="39">
        <f t="shared" ca="1" si="50"/>
        <v>54</v>
      </c>
      <c r="C558" s="49"/>
      <c r="D558" s="16" t="b">
        <f t="shared" ca="1" si="54"/>
        <v>0</v>
      </c>
      <c r="E558" s="42" t="str">
        <f ca="1">_xlfn.IFNA(VLOOKUP(B558,Rubric[],2+VALUE(LEFT(Type!$B$1,1)),),"")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- 19. ISO2</v>
      </c>
      <c r="F558" s="42" t="str">
        <f ca="1">_xlfn.IFNA(VLOOKUP(A558,Table4[[#All],[Id_Serv]:[Dsg_EN Servico]],2+VALUE(LEFT(Type!$B$1,1)),0),"")</f>
        <v>7. Envio de fundos</v>
      </c>
      <c r="G558" s="43" t="b">
        <f t="shared" ca="1" si="51"/>
        <v>0</v>
      </c>
      <c r="H558" s="73">
        <f t="shared" si="52"/>
        <v>10</v>
      </c>
      <c r="I558" s="73">
        <v>54</v>
      </c>
      <c r="J558" s="73">
        <v>2</v>
      </c>
      <c r="K558" s="72" t="str">
        <f t="shared" si="53"/>
        <v/>
      </c>
      <c r="L558" s="38" t="str">
        <f ca="1">VLOOKUP(B558,TA_Rubric!$A$1:$G$93,4+LEFT(Type!$B$1,1),)</f>
        <v>Não</v>
      </c>
    </row>
    <row r="559" spans="1:12" ht="63.95" customHeight="1" x14ac:dyDescent="0.25">
      <c r="A559" s="39">
        <f t="shared" ca="1" si="49"/>
        <v>7</v>
      </c>
      <c r="B559" s="39">
        <f t="shared" ca="1" si="50"/>
        <v>55</v>
      </c>
      <c r="C559" s="49"/>
      <c r="D559" s="16" t="b">
        <f t="shared" ca="1" si="54"/>
        <v>0</v>
      </c>
      <c r="E559" s="42" t="str">
        <f ca="1">_xlfn.IFNA(VLOOKUP(B559,Rubric[],2+VALUE(LEFT(Type!$B$1,1)),),"")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- 20. ISO2</v>
      </c>
      <c r="F559" s="42" t="str">
        <f ca="1">_xlfn.IFNA(VLOOKUP(A559,Table4[[#All],[Id_Serv]:[Dsg_EN Servico]],2+VALUE(LEFT(Type!$B$1,1)),0),"")</f>
        <v>7. Envio de fundos</v>
      </c>
      <c r="G559" s="43" t="b">
        <f t="shared" ca="1" si="51"/>
        <v>0</v>
      </c>
      <c r="H559" s="73">
        <f t="shared" si="52"/>
        <v>10</v>
      </c>
      <c r="I559" s="73">
        <v>55</v>
      </c>
      <c r="J559" s="73">
        <v>2</v>
      </c>
      <c r="K559" s="72" t="str">
        <f t="shared" si="53"/>
        <v/>
      </c>
      <c r="L559" s="38" t="str">
        <f ca="1">VLOOKUP(B559,TA_Rubric!$A$1:$G$93,4+LEFT(Type!$B$1,1),)</f>
        <v>Não</v>
      </c>
    </row>
    <row r="560" spans="1:12" ht="63.95" customHeight="1" x14ac:dyDescent="0.25">
      <c r="A560" s="39">
        <f t="shared" ca="1" si="49"/>
        <v>7</v>
      </c>
      <c r="B560" s="39">
        <f t="shared" ca="1" si="50"/>
        <v>56</v>
      </c>
      <c r="C560" s="49"/>
      <c r="D560" s="16" t="b">
        <f t="shared" ca="1" si="54"/>
        <v>0</v>
      </c>
      <c r="E560" s="42" t="str">
        <f ca="1">_xlfn.IFNA(VLOOKUP(B560,Rubric[],2+VALUE(LEFT(Type!$B$1,1)),),"")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- 21. ISO2</v>
      </c>
      <c r="F560" s="42" t="str">
        <f ca="1">_xlfn.IFNA(VLOOKUP(A560,Table4[[#All],[Id_Serv]:[Dsg_EN Servico]],2+VALUE(LEFT(Type!$B$1,1)),0),"")</f>
        <v>7. Envio de fundos</v>
      </c>
      <c r="G560" s="43" t="b">
        <f t="shared" ca="1" si="51"/>
        <v>0</v>
      </c>
      <c r="H560" s="73">
        <f t="shared" si="52"/>
        <v>10</v>
      </c>
      <c r="I560" s="73">
        <v>56</v>
      </c>
      <c r="J560" s="73">
        <v>2</v>
      </c>
      <c r="K560" s="72" t="str">
        <f t="shared" si="53"/>
        <v/>
      </c>
      <c r="L560" s="38" t="str">
        <f ca="1">VLOOKUP(B560,TA_Rubric!$A$1:$G$93,4+LEFT(Type!$B$1,1),)</f>
        <v>Não</v>
      </c>
    </row>
    <row r="561" spans="1:12" ht="63.95" customHeight="1" x14ac:dyDescent="0.25">
      <c r="A561" s="39">
        <f t="shared" ca="1" si="49"/>
        <v>7</v>
      </c>
      <c r="B561" s="39">
        <f t="shared" ca="1" si="50"/>
        <v>57</v>
      </c>
      <c r="C561" s="49"/>
      <c r="D561" s="16" t="b">
        <f t="shared" ca="1" si="54"/>
        <v>0</v>
      </c>
      <c r="E561" s="42" t="str">
        <f ca="1">_xlfn.IFNA(VLOOKUP(B561,Rubric[],2+VALUE(LEFT(Type!$B$1,1)),),"")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- 22. ISO2</v>
      </c>
      <c r="F561" s="42" t="str">
        <f ca="1">_xlfn.IFNA(VLOOKUP(A561,Table4[[#All],[Id_Serv]:[Dsg_EN Servico]],2+VALUE(LEFT(Type!$B$1,1)),0),"")</f>
        <v>7. Envio de fundos</v>
      </c>
      <c r="G561" s="43" t="b">
        <f t="shared" ca="1" si="51"/>
        <v>0</v>
      </c>
      <c r="H561" s="73">
        <f t="shared" si="52"/>
        <v>10</v>
      </c>
      <c r="I561" s="73">
        <v>57</v>
      </c>
      <c r="J561" s="73">
        <v>2</v>
      </c>
      <c r="K561" s="72" t="str">
        <f t="shared" si="53"/>
        <v/>
      </c>
      <c r="L561" s="38" t="str">
        <f ca="1">VLOOKUP(B561,TA_Rubric!$A$1:$G$93,4+LEFT(Type!$B$1,1),)</f>
        <v>Não</v>
      </c>
    </row>
    <row r="562" spans="1:12" ht="63.95" customHeight="1" x14ac:dyDescent="0.25">
      <c r="A562" s="39">
        <f t="shared" ca="1" si="49"/>
        <v>7</v>
      </c>
      <c r="B562" s="39">
        <f t="shared" ca="1" si="50"/>
        <v>58</v>
      </c>
      <c r="C562" s="49"/>
      <c r="D562" s="16" t="b">
        <f t="shared" ca="1" si="54"/>
        <v>0</v>
      </c>
      <c r="E562" s="42" t="str">
        <f ca="1">_xlfn.IFNA(VLOOKUP(B562,Rubric[],2+VALUE(LEFT(Type!$B$1,1)),),"")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- 23. ISO2</v>
      </c>
      <c r="F562" s="42" t="str">
        <f ca="1">_xlfn.IFNA(VLOOKUP(A562,Table4[[#All],[Id_Serv]:[Dsg_EN Servico]],2+VALUE(LEFT(Type!$B$1,1)),0),"")</f>
        <v>7. Envio de fundos</v>
      </c>
      <c r="G562" s="43" t="b">
        <f t="shared" ca="1" si="51"/>
        <v>0</v>
      </c>
      <c r="H562" s="73">
        <f t="shared" si="52"/>
        <v>10</v>
      </c>
      <c r="I562" s="73">
        <v>58</v>
      </c>
      <c r="J562" s="73">
        <v>2</v>
      </c>
      <c r="K562" s="72" t="str">
        <f t="shared" si="53"/>
        <v/>
      </c>
      <c r="L562" s="38" t="str">
        <f ca="1">VLOOKUP(B562,TA_Rubric!$A$1:$G$93,4+LEFT(Type!$B$1,1),)</f>
        <v>Não</v>
      </c>
    </row>
    <row r="563" spans="1:12" ht="63.95" customHeight="1" x14ac:dyDescent="0.25">
      <c r="A563" s="39">
        <f t="shared" ca="1" si="49"/>
        <v>7</v>
      </c>
      <c r="B563" s="39">
        <f t="shared" ca="1" si="50"/>
        <v>59</v>
      </c>
      <c r="C563" s="49"/>
      <c r="D563" s="16" t="b">
        <f t="shared" ca="1" si="54"/>
        <v>0</v>
      </c>
      <c r="E563" s="42" t="str">
        <f ca="1">_xlfn.IFNA(VLOOKUP(B563,Rubric[],2+VALUE(LEFT(Type!$B$1,1)),),"")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- 24. ISO2</v>
      </c>
      <c r="F563" s="42" t="str">
        <f ca="1">_xlfn.IFNA(VLOOKUP(A563,Table4[[#All],[Id_Serv]:[Dsg_EN Servico]],2+VALUE(LEFT(Type!$B$1,1)),0),"")</f>
        <v>7. Envio de fundos</v>
      </c>
      <c r="G563" s="43" t="b">
        <f t="shared" ca="1" si="51"/>
        <v>0</v>
      </c>
      <c r="H563" s="73">
        <f t="shared" si="52"/>
        <v>10</v>
      </c>
      <c r="I563" s="73">
        <v>59</v>
      </c>
      <c r="J563" s="73">
        <v>2</v>
      </c>
      <c r="K563" s="72" t="str">
        <f t="shared" si="53"/>
        <v/>
      </c>
      <c r="L563" s="38" t="str">
        <f ca="1">VLOOKUP(B563,TA_Rubric!$A$1:$G$93,4+LEFT(Type!$B$1,1),)</f>
        <v>Não</v>
      </c>
    </row>
    <row r="564" spans="1:12" ht="63.95" customHeight="1" x14ac:dyDescent="0.25">
      <c r="A564" s="39">
        <f t="shared" ca="1" si="49"/>
        <v>7</v>
      </c>
      <c r="B564" s="39">
        <f t="shared" ca="1" si="50"/>
        <v>60</v>
      </c>
      <c r="C564" s="49"/>
      <c r="D564" s="16" t="b">
        <f t="shared" ca="1" si="54"/>
        <v>0</v>
      </c>
      <c r="E564" s="42" t="str">
        <f ca="1">_xlfn.IFNA(VLOOKUP(B564,Rubric[],2+VALUE(LEFT(Type!$B$1,1)),),"")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- 25. ISO2</v>
      </c>
      <c r="F564" s="42" t="str">
        <f ca="1">_xlfn.IFNA(VLOOKUP(A564,Table4[[#All],[Id_Serv]:[Dsg_EN Servico]],2+VALUE(LEFT(Type!$B$1,1)),0),"")</f>
        <v>7. Envio de fundos</v>
      </c>
      <c r="G564" s="43" t="b">
        <f t="shared" ca="1" si="51"/>
        <v>0</v>
      </c>
      <c r="H564" s="73">
        <f t="shared" si="52"/>
        <v>10</v>
      </c>
      <c r="I564" s="73">
        <v>60</v>
      </c>
      <c r="J564" s="73">
        <v>2</v>
      </c>
      <c r="K564" s="72" t="str">
        <f t="shared" si="53"/>
        <v/>
      </c>
      <c r="L564" s="38" t="str">
        <f ca="1">VLOOKUP(B564,TA_Rubric!$A$1:$G$93,4+LEFT(Type!$B$1,1),)</f>
        <v>Não</v>
      </c>
    </row>
    <row r="565" spans="1:12" ht="63.95" customHeight="1" x14ac:dyDescent="0.25">
      <c r="A565" s="39">
        <f t="shared" ca="1" si="49"/>
        <v>7</v>
      </c>
      <c r="B565" s="39">
        <f t="shared" ca="1" si="50"/>
        <v>61</v>
      </c>
      <c r="C565" s="49"/>
      <c r="D565" s="16" t="b">
        <f t="shared" ca="1" si="54"/>
        <v>0</v>
      </c>
      <c r="E565" s="42" t="str">
        <f ca="1">_xlfn.IFNA(VLOOKUP(B565,Rubric[],2+VALUE(LEFT(Type!$B$1,1)),),"")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- 26. ISO2</v>
      </c>
      <c r="F565" s="42" t="str">
        <f ca="1">_xlfn.IFNA(VLOOKUP(A565,Table4[[#All],[Id_Serv]:[Dsg_EN Servico]],2+VALUE(LEFT(Type!$B$1,1)),0),"")</f>
        <v>7. Envio de fundos</v>
      </c>
      <c r="G565" s="43" t="b">
        <f t="shared" ca="1" si="51"/>
        <v>0</v>
      </c>
      <c r="H565" s="73">
        <f t="shared" si="52"/>
        <v>10</v>
      </c>
      <c r="I565" s="73">
        <v>61</v>
      </c>
      <c r="J565" s="73">
        <v>2</v>
      </c>
      <c r="K565" s="72" t="str">
        <f t="shared" si="53"/>
        <v/>
      </c>
      <c r="L565" s="38" t="str">
        <f ca="1">VLOOKUP(B565,TA_Rubric!$A$1:$G$93,4+LEFT(Type!$B$1,1),)</f>
        <v>Não</v>
      </c>
    </row>
    <row r="566" spans="1:12" ht="63.95" customHeight="1" x14ac:dyDescent="0.25">
      <c r="A566" s="39">
        <f t="shared" ca="1" si="49"/>
        <v>7</v>
      </c>
      <c r="B566" s="39">
        <f t="shared" ca="1" si="50"/>
        <v>62</v>
      </c>
      <c r="C566" s="49"/>
      <c r="D566" s="16" t="b">
        <f t="shared" ca="1" si="54"/>
        <v>0</v>
      </c>
      <c r="E566" s="42" t="str">
        <f ca="1">_xlfn.IFNA(VLOOKUP(B566,Rubric[],2+VALUE(LEFT(Type!$B$1,1)),),"")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- 27. ISO2</v>
      </c>
      <c r="F566" s="42" t="str">
        <f ca="1">_xlfn.IFNA(VLOOKUP(A566,Table4[[#All],[Id_Serv]:[Dsg_EN Servico]],2+VALUE(LEFT(Type!$B$1,1)),0),"")</f>
        <v>7. Envio de fundos</v>
      </c>
      <c r="G566" s="43" t="b">
        <f t="shared" ca="1" si="51"/>
        <v>0</v>
      </c>
      <c r="H566" s="73">
        <f t="shared" si="52"/>
        <v>10</v>
      </c>
      <c r="I566" s="73">
        <v>62</v>
      </c>
      <c r="J566" s="73">
        <v>2</v>
      </c>
      <c r="K566" s="72" t="str">
        <f t="shared" si="53"/>
        <v/>
      </c>
      <c r="L566" s="38" t="str">
        <f ca="1">VLOOKUP(B566,TA_Rubric!$A$1:$G$93,4+LEFT(Type!$B$1,1),)</f>
        <v>Não</v>
      </c>
    </row>
    <row r="567" spans="1:12" ht="63.95" customHeight="1" x14ac:dyDescent="0.25">
      <c r="A567" s="39">
        <f t="shared" ca="1" si="49"/>
        <v>7</v>
      </c>
      <c r="B567" s="39">
        <f t="shared" ca="1" si="50"/>
        <v>63</v>
      </c>
      <c r="C567" s="49"/>
      <c r="D567" s="16" t="b">
        <f t="shared" ca="1" si="54"/>
        <v>0</v>
      </c>
      <c r="E567" s="42" t="str">
        <f ca="1">_xlfn.IFNA(VLOOKUP(B567,Rubric[],2+VALUE(LEFT(Type!$B$1,1)),),"")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- 28. ISO2</v>
      </c>
      <c r="F567" s="42" t="str">
        <f ca="1">_xlfn.IFNA(VLOOKUP(A567,Table4[[#All],[Id_Serv]:[Dsg_EN Servico]],2+VALUE(LEFT(Type!$B$1,1)),0),"")</f>
        <v>7. Envio de fundos</v>
      </c>
      <c r="G567" s="43" t="b">
        <f t="shared" ca="1" si="51"/>
        <v>0</v>
      </c>
      <c r="H567" s="73">
        <f t="shared" si="52"/>
        <v>10</v>
      </c>
      <c r="I567" s="73">
        <v>63</v>
      </c>
      <c r="J567" s="73">
        <v>2</v>
      </c>
      <c r="K567" s="72" t="str">
        <f t="shared" si="53"/>
        <v/>
      </c>
      <c r="L567" s="38" t="str">
        <f ca="1">VLOOKUP(B567,TA_Rubric!$A$1:$G$93,4+LEFT(Type!$B$1,1),)</f>
        <v>Não</v>
      </c>
    </row>
    <row r="568" spans="1:12" ht="63.95" customHeight="1" x14ac:dyDescent="0.25">
      <c r="A568" s="39">
        <f t="shared" ca="1" si="49"/>
        <v>7</v>
      </c>
      <c r="B568" s="39">
        <f t="shared" ca="1" si="50"/>
        <v>64</v>
      </c>
      <c r="C568" s="49"/>
      <c r="D568" s="16" t="b">
        <f t="shared" ca="1" si="54"/>
        <v>0</v>
      </c>
      <c r="E568" s="42" t="str">
        <f ca="1">_xlfn.IFNA(VLOOKUP(B568,Rubric[],2+VALUE(LEFT(Type!$B$1,1)),),"")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- 29. ISO2</v>
      </c>
      <c r="F568" s="42" t="str">
        <f ca="1">_xlfn.IFNA(VLOOKUP(A568,Table4[[#All],[Id_Serv]:[Dsg_EN Servico]],2+VALUE(LEFT(Type!$B$1,1)),0),"")</f>
        <v>7. Envio de fundos</v>
      </c>
      <c r="G568" s="43" t="b">
        <f t="shared" ca="1" si="51"/>
        <v>0</v>
      </c>
      <c r="H568" s="73">
        <f t="shared" si="52"/>
        <v>10</v>
      </c>
      <c r="I568" s="73">
        <v>64</v>
      </c>
      <c r="J568" s="73">
        <v>2</v>
      </c>
      <c r="K568" s="72" t="str">
        <f t="shared" si="53"/>
        <v/>
      </c>
      <c r="L568" s="38" t="str">
        <f ca="1">VLOOKUP(B568,TA_Rubric!$A$1:$G$93,4+LEFT(Type!$B$1,1),)</f>
        <v>Não</v>
      </c>
    </row>
    <row r="569" spans="1:12" ht="63.95" customHeight="1" x14ac:dyDescent="0.25">
      <c r="A569" s="39">
        <f t="shared" ca="1" si="49"/>
        <v>7</v>
      </c>
      <c r="B569" s="39">
        <f t="shared" ca="1" si="50"/>
        <v>65</v>
      </c>
      <c r="C569" s="49"/>
      <c r="D569" s="16" t="b">
        <f t="shared" ca="1" si="54"/>
        <v>0</v>
      </c>
      <c r="E569" s="42" t="str">
        <f ca="1">_xlfn.IFNA(VLOOKUP(B569,Rubric[],2+VALUE(LEFT(Type!$B$1,1)),),"")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- 30. ISO2</v>
      </c>
      <c r="F569" s="42" t="str">
        <f ca="1">_xlfn.IFNA(VLOOKUP(A569,Table4[[#All],[Id_Serv]:[Dsg_EN Servico]],2+VALUE(LEFT(Type!$B$1,1)),0),"")</f>
        <v>7. Envio de fundos</v>
      </c>
      <c r="G569" s="43" t="b">
        <f t="shared" ca="1" si="51"/>
        <v>0</v>
      </c>
      <c r="H569" s="73">
        <f t="shared" si="52"/>
        <v>10</v>
      </c>
      <c r="I569" s="73">
        <v>65</v>
      </c>
      <c r="J569" s="73">
        <v>2</v>
      </c>
      <c r="K569" s="72" t="str">
        <f t="shared" si="53"/>
        <v/>
      </c>
      <c r="L569" s="38" t="str">
        <f ca="1">VLOOKUP(B569,TA_Rubric!$A$1:$G$93,4+LEFT(Type!$B$1,1),)</f>
        <v>Não</v>
      </c>
    </row>
    <row r="570" spans="1:12" ht="63.95" customHeight="1" x14ac:dyDescent="0.25">
      <c r="A570" s="39">
        <f t="shared" ca="1" si="49"/>
        <v>7</v>
      </c>
      <c r="B570" s="39">
        <f t="shared" ca="1" si="50"/>
        <v>66</v>
      </c>
      <c r="C570" s="49"/>
      <c r="D570" s="16" t="b">
        <f t="shared" ca="1" si="54"/>
        <v>0</v>
      </c>
      <c r="E570" s="42" t="str">
        <f ca="1">_xlfn.IFNA(VLOOKUP(B570,Rubric[],2+VALUE(LEFT(Type!$B$1,1)),),"")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- 31. ISO2</v>
      </c>
      <c r="F570" s="42" t="str">
        <f ca="1">_xlfn.IFNA(VLOOKUP(A570,Table4[[#All],[Id_Serv]:[Dsg_EN Servico]],2+VALUE(LEFT(Type!$B$1,1)),0),"")</f>
        <v>7. Envio de fundos</v>
      </c>
      <c r="G570" s="43" t="b">
        <f t="shared" ca="1" si="51"/>
        <v>0</v>
      </c>
      <c r="H570" s="73">
        <f t="shared" si="52"/>
        <v>10</v>
      </c>
      <c r="I570" s="73">
        <v>66</v>
      </c>
      <c r="J570" s="73">
        <v>2</v>
      </c>
      <c r="K570" s="72" t="str">
        <f t="shared" si="53"/>
        <v/>
      </c>
      <c r="L570" s="38" t="str">
        <f ca="1">VLOOKUP(B570,TA_Rubric!$A$1:$G$93,4+LEFT(Type!$B$1,1),)</f>
        <v>Não</v>
      </c>
    </row>
    <row r="571" spans="1:12" ht="63.95" customHeight="1" x14ac:dyDescent="0.25">
      <c r="A571" s="39">
        <f t="shared" ca="1" si="49"/>
        <v>7</v>
      </c>
      <c r="B571" s="39">
        <f t="shared" ca="1" si="50"/>
        <v>67</v>
      </c>
      <c r="C571" s="49"/>
      <c r="D571" s="16" t="b">
        <f t="shared" ca="1" si="54"/>
        <v>0</v>
      </c>
      <c r="E571" s="42" t="str">
        <f ca="1">_xlfn.IFNA(VLOOKUP(B571,Rubric[],2+VALUE(LEFT(Type!$B$1,1)),),"")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- 32. ISO2</v>
      </c>
      <c r="F571" s="42" t="str">
        <f ca="1">_xlfn.IFNA(VLOOKUP(A571,Table4[[#All],[Id_Serv]:[Dsg_EN Servico]],2+VALUE(LEFT(Type!$B$1,1)),0),"")</f>
        <v>7. Envio de fundos</v>
      </c>
      <c r="G571" s="43" t="b">
        <f t="shared" ca="1" si="51"/>
        <v>0</v>
      </c>
      <c r="H571" s="73">
        <f t="shared" si="52"/>
        <v>10</v>
      </c>
      <c r="I571" s="73">
        <v>67</v>
      </c>
      <c r="J571" s="73">
        <v>2</v>
      </c>
      <c r="K571" s="72" t="str">
        <f t="shared" si="53"/>
        <v/>
      </c>
      <c r="L571" s="38" t="str">
        <f ca="1">VLOOKUP(B571,TA_Rubric!$A$1:$G$93,4+LEFT(Type!$B$1,1),)</f>
        <v>Não</v>
      </c>
    </row>
    <row r="572" spans="1:12" ht="63.95" customHeight="1" x14ac:dyDescent="0.25">
      <c r="A572" s="39">
        <f t="shared" ca="1" si="49"/>
        <v>7</v>
      </c>
      <c r="B572" s="39">
        <f t="shared" ca="1" si="50"/>
        <v>68</v>
      </c>
      <c r="C572" s="49"/>
      <c r="D572" s="16" t="b">
        <f t="shared" ca="1" si="54"/>
        <v>0</v>
      </c>
      <c r="E572" s="42" t="str">
        <f ca="1">_xlfn.IFNA(VLOOKUP(B572,Rubric[],2+VALUE(LEFT(Type!$B$1,1)),),"")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- 33. ISO2</v>
      </c>
      <c r="F572" s="42" t="str">
        <f ca="1">_xlfn.IFNA(VLOOKUP(A572,Table4[[#All],[Id_Serv]:[Dsg_EN Servico]],2+VALUE(LEFT(Type!$B$1,1)),0),"")</f>
        <v>7. Envio de fundos</v>
      </c>
      <c r="G572" s="43" t="b">
        <f t="shared" ca="1" si="51"/>
        <v>0</v>
      </c>
      <c r="H572" s="73">
        <f t="shared" si="52"/>
        <v>10</v>
      </c>
      <c r="I572" s="73">
        <v>68</v>
      </c>
      <c r="J572" s="73">
        <v>2</v>
      </c>
      <c r="K572" s="72" t="str">
        <f t="shared" si="53"/>
        <v/>
      </c>
      <c r="L572" s="38" t="str">
        <f ca="1">VLOOKUP(B572,TA_Rubric!$A$1:$G$93,4+LEFT(Type!$B$1,1),)</f>
        <v>Não</v>
      </c>
    </row>
    <row r="573" spans="1:12" ht="63.95" customHeight="1" x14ac:dyDescent="0.25">
      <c r="A573" s="39">
        <f t="shared" ca="1" si="49"/>
        <v>7</v>
      </c>
      <c r="B573" s="39">
        <f t="shared" ca="1" si="50"/>
        <v>69</v>
      </c>
      <c r="C573" s="49"/>
      <c r="D573" s="16" t="b">
        <f t="shared" ca="1" si="54"/>
        <v>0</v>
      </c>
      <c r="E573" s="42" t="str">
        <f ca="1">_xlfn.IFNA(VLOOKUP(B573,Rubric[],2+VALUE(LEFT(Type!$B$1,1)),),"")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- 34. ISO2</v>
      </c>
      <c r="F573" s="42" t="str">
        <f ca="1">_xlfn.IFNA(VLOOKUP(A573,Table4[[#All],[Id_Serv]:[Dsg_EN Servico]],2+VALUE(LEFT(Type!$B$1,1)),0),"")</f>
        <v>7. Envio de fundos</v>
      </c>
      <c r="G573" s="43" t="b">
        <f t="shared" ca="1" si="51"/>
        <v>0</v>
      </c>
      <c r="H573" s="73">
        <f t="shared" si="52"/>
        <v>10</v>
      </c>
      <c r="I573" s="73">
        <v>69</v>
      </c>
      <c r="J573" s="73">
        <v>2</v>
      </c>
      <c r="K573" s="72" t="str">
        <f t="shared" si="53"/>
        <v/>
      </c>
      <c r="L573" s="38" t="str">
        <f ca="1">VLOOKUP(B573,TA_Rubric!$A$1:$G$93,4+LEFT(Type!$B$1,1),)</f>
        <v>Não</v>
      </c>
    </row>
    <row r="574" spans="1:12" ht="63.95" customHeight="1" x14ac:dyDescent="0.25">
      <c r="A574" s="39">
        <f t="shared" ca="1" si="49"/>
        <v>7</v>
      </c>
      <c r="B574" s="39">
        <f t="shared" ca="1" si="50"/>
        <v>70</v>
      </c>
      <c r="C574" s="49"/>
      <c r="D574" s="16" t="b">
        <f t="shared" ca="1" si="54"/>
        <v>0</v>
      </c>
      <c r="E574" s="42" t="str">
        <f ca="1">_xlfn.IFNA(VLOOKUP(B574,Rubric[],2+VALUE(LEFT(Type!$B$1,1)),),"")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- 35. ISO2</v>
      </c>
      <c r="F574" s="42" t="str">
        <f ca="1">_xlfn.IFNA(VLOOKUP(A574,Table4[[#All],[Id_Serv]:[Dsg_EN Servico]],2+VALUE(LEFT(Type!$B$1,1)),0),"")</f>
        <v>7. Envio de fundos</v>
      </c>
      <c r="G574" s="43" t="b">
        <f t="shared" ca="1" si="51"/>
        <v>0</v>
      </c>
      <c r="H574" s="73">
        <f t="shared" si="52"/>
        <v>10</v>
      </c>
      <c r="I574" s="73">
        <v>70</v>
      </c>
      <c r="J574" s="73">
        <v>2</v>
      </c>
      <c r="K574" s="72" t="str">
        <f t="shared" si="53"/>
        <v/>
      </c>
      <c r="L574" s="38" t="str">
        <f ca="1">VLOOKUP(B574,TA_Rubric!$A$1:$G$93,4+LEFT(Type!$B$1,1),)</f>
        <v>Não</v>
      </c>
    </row>
    <row r="575" spans="1:12" ht="63.95" customHeight="1" x14ac:dyDescent="0.25">
      <c r="A575" s="39">
        <f t="shared" ca="1" si="49"/>
        <v>7</v>
      </c>
      <c r="B575" s="39">
        <f t="shared" ca="1" si="50"/>
        <v>71</v>
      </c>
      <c r="C575" s="49"/>
      <c r="D575" s="16" t="b">
        <f t="shared" ca="1" si="54"/>
        <v>0</v>
      </c>
      <c r="E575" s="42" t="str">
        <f ca="1">_xlfn.IFNA(VLOOKUP(B575,Rubric[],2+VALUE(LEFT(Type!$B$1,1)),),"")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- 36. ISO2</v>
      </c>
      <c r="F575" s="42" t="str">
        <f ca="1">_xlfn.IFNA(VLOOKUP(A575,Table4[[#All],[Id_Serv]:[Dsg_EN Servico]],2+VALUE(LEFT(Type!$B$1,1)),0),"")</f>
        <v>7. Envio de fundos</v>
      </c>
      <c r="G575" s="43" t="b">
        <f t="shared" ca="1" si="51"/>
        <v>0</v>
      </c>
      <c r="H575" s="73">
        <f t="shared" si="52"/>
        <v>10</v>
      </c>
      <c r="I575" s="73">
        <v>71</v>
      </c>
      <c r="J575" s="73">
        <v>2</v>
      </c>
      <c r="K575" s="72" t="str">
        <f t="shared" si="53"/>
        <v/>
      </c>
      <c r="L575" s="38" t="str">
        <f ca="1">VLOOKUP(B575,TA_Rubric!$A$1:$G$93,4+LEFT(Type!$B$1,1),)</f>
        <v>Não</v>
      </c>
    </row>
    <row r="576" spans="1:12" ht="63.95" customHeight="1" x14ac:dyDescent="0.25">
      <c r="A576" s="39">
        <f t="shared" ca="1" si="49"/>
        <v>7</v>
      </c>
      <c r="B576" s="39">
        <f t="shared" ca="1" si="50"/>
        <v>72</v>
      </c>
      <c r="C576" s="49"/>
      <c r="D576" s="16" t="b">
        <f t="shared" ca="1" si="54"/>
        <v>0</v>
      </c>
      <c r="E576" s="42" t="str">
        <f ca="1">_xlfn.IFNA(VLOOKUP(B576,Rubric[],2+VALUE(LEFT(Type!$B$1,1)),),"")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- 37. ISO2</v>
      </c>
      <c r="F576" s="42" t="str">
        <f ca="1">_xlfn.IFNA(VLOOKUP(A576,Table4[[#All],[Id_Serv]:[Dsg_EN Servico]],2+VALUE(LEFT(Type!$B$1,1)),0),"")</f>
        <v>7. Envio de fundos</v>
      </c>
      <c r="G576" s="43" t="b">
        <f t="shared" ca="1" si="51"/>
        <v>0</v>
      </c>
      <c r="H576" s="73">
        <f t="shared" si="52"/>
        <v>10</v>
      </c>
      <c r="I576" s="73">
        <v>72</v>
      </c>
      <c r="J576" s="73">
        <v>2</v>
      </c>
      <c r="K576" s="72" t="str">
        <f t="shared" si="53"/>
        <v/>
      </c>
      <c r="L576" s="38" t="str">
        <f ca="1">VLOOKUP(B576,TA_Rubric!$A$1:$G$93,4+LEFT(Type!$B$1,1),)</f>
        <v>Não</v>
      </c>
    </row>
    <row r="577" spans="1:12" ht="63.95" customHeight="1" x14ac:dyDescent="0.25">
      <c r="A577" s="39">
        <f t="shared" ca="1" si="49"/>
        <v>7</v>
      </c>
      <c r="B577" s="39">
        <f t="shared" ca="1" si="50"/>
        <v>73</v>
      </c>
      <c r="C577" s="49"/>
      <c r="D577" s="16" t="b">
        <f t="shared" ca="1" si="54"/>
        <v>0</v>
      </c>
      <c r="E577" s="42" t="str">
        <f ca="1">_xlfn.IFNA(VLOOKUP(B577,Rubric[],2+VALUE(LEFT(Type!$B$1,1)),),"")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- 38. ISO2</v>
      </c>
      <c r="F577" s="42" t="str">
        <f ca="1">_xlfn.IFNA(VLOOKUP(A577,Table4[[#All],[Id_Serv]:[Dsg_EN Servico]],2+VALUE(LEFT(Type!$B$1,1)),0),"")</f>
        <v>7. Envio de fundos</v>
      </c>
      <c r="G577" s="43" t="b">
        <f t="shared" ca="1" si="51"/>
        <v>0</v>
      </c>
      <c r="H577" s="73">
        <f t="shared" si="52"/>
        <v>10</v>
      </c>
      <c r="I577" s="73">
        <v>73</v>
      </c>
      <c r="J577" s="73">
        <v>2</v>
      </c>
      <c r="K577" s="72" t="str">
        <f t="shared" si="53"/>
        <v/>
      </c>
      <c r="L577" s="38" t="str">
        <f ca="1">VLOOKUP(B577,TA_Rubric!$A$1:$G$93,4+LEFT(Type!$B$1,1),)</f>
        <v>Não</v>
      </c>
    </row>
    <row r="578" spans="1:12" ht="63.95" customHeight="1" x14ac:dyDescent="0.25">
      <c r="A578" s="39">
        <f t="shared" ref="A578:A641" ca="1" si="55">INDIRECT("Type!"&amp;ADDRESS(H578,J578))</f>
        <v>7</v>
      </c>
      <c r="B578" s="39">
        <f t="shared" ref="B578:B641" ca="1" si="56">IF(A578="","",I578)</f>
        <v>74</v>
      </c>
      <c r="C578" s="49"/>
      <c r="D578" s="16" t="b">
        <f t="shared" ca="1" si="54"/>
        <v>0</v>
      </c>
      <c r="E578" s="42" t="str">
        <f ca="1">_xlfn.IFNA(VLOOKUP(B578,Rubric[],2+VALUE(LEFT(Type!$B$1,1)),),"")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- 39. ISO2</v>
      </c>
      <c r="F578" s="42" t="str">
        <f ca="1">_xlfn.IFNA(VLOOKUP(A578,Table4[[#All],[Id_Serv]:[Dsg_EN Servico]],2+VALUE(LEFT(Type!$B$1,1)),0),"")</f>
        <v>7. Envio de fundos</v>
      </c>
      <c r="G578" s="43" t="b">
        <f t="shared" ref="G578:G641" ca="1" si="57">IF(A578="",FALSE,INDIRECT("Type!"&amp;ADDRESS(H578,J578+2)))</f>
        <v>0</v>
      </c>
      <c r="H578" s="73">
        <f t="shared" si="52"/>
        <v>10</v>
      </c>
      <c r="I578" s="73">
        <v>74</v>
      </c>
      <c r="J578" s="73">
        <v>2</v>
      </c>
      <c r="K578" s="72" t="str">
        <f t="shared" si="53"/>
        <v/>
      </c>
      <c r="L578" s="38" t="str">
        <f ca="1">VLOOKUP(B578,TA_Rubric!$A$1:$G$93,4+LEFT(Type!$B$1,1),)</f>
        <v>Não</v>
      </c>
    </row>
    <row r="579" spans="1:12" ht="63.95" customHeight="1" x14ac:dyDescent="0.25">
      <c r="A579" s="39">
        <f t="shared" ca="1" si="55"/>
        <v>7</v>
      </c>
      <c r="B579" s="39">
        <f t="shared" ca="1" si="56"/>
        <v>75</v>
      </c>
      <c r="C579" s="49"/>
      <c r="D579" s="16" t="b">
        <f t="shared" ca="1" si="54"/>
        <v>0</v>
      </c>
      <c r="E579" s="42" t="str">
        <f ca="1">_xlfn.IFNA(VLOOKUP(B579,Rubric[],2+VALUE(LEFT(Type!$B$1,1)),),"")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- 40. ISO2</v>
      </c>
      <c r="F579" s="42" t="str">
        <f ca="1">_xlfn.IFNA(VLOOKUP(A579,Table4[[#All],[Id_Serv]:[Dsg_EN Servico]],2+VALUE(LEFT(Type!$B$1,1)),0),"")</f>
        <v>7. Envio de fundos</v>
      </c>
      <c r="G579" s="43" t="b">
        <f t="shared" ca="1" si="57"/>
        <v>0</v>
      </c>
      <c r="H579" s="73">
        <f t="shared" ref="H579:H642" si="58">IF(I578&gt;I579,H578+1,H578)</f>
        <v>10</v>
      </c>
      <c r="I579" s="73">
        <v>75</v>
      </c>
      <c r="J579" s="73">
        <v>2</v>
      </c>
      <c r="K579" s="72" t="str">
        <f t="shared" ref="K579:K642" si="59">IF(C579&lt;&gt;"",1,"")</f>
        <v/>
      </c>
      <c r="L579" s="38" t="str">
        <f ca="1">VLOOKUP(B579,TA_Rubric!$A$1:$G$93,4+LEFT(Type!$B$1,1),)</f>
        <v>Não</v>
      </c>
    </row>
    <row r="580" spans="1:12" ht="63.95" customHeight="1" x14ac:dyDescent="0.25">
      <c r="A580" s="39">
        <f t="shared" ca="1" si="55"/>
        <v>7</v>
      </c>
      <c r="B580" s="39">
        <f t="shared" ca="1" si="56"/>
        <v>76</v>
      </c>
      <c r="C580" s="49"/>
      <c r="D580" s="16" t="b">
        <f t="shared" ca="1" si="54"/>
        <v>0</v>
      </c>
      <c r="E580" s="42" t="str">
        <f ca="1">_xlfn.IFNA(VLOOKUP(B580,Rubric[],2+VALUE(LEFT(Type!$B$1,1)),),"")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- 41. ISO2</v>
      </c>
      <c r="F580" s="42" t="str">
        <f ca="1">_xlfn.IFNA(VLOOKUP(A580,Table4[[#All],[Id_Serv]:[Dsg_EN Servico]],2+VALUE(LEFT(Type!$B$1,1)),0),"")</f>
        <v>7. Envio de fundos</v>
      </c>
      <c r="G580" s="43" t="b">
        <f t="shared" ca="1" si="57"/>
        <v>0</v>
      </c>
      <c r="H580" s="73">
        <f t="shared" si="58"/>
        <v>10</v>
      </c>
      <c r="I580" s="73">
        <v>76</v>
      </c>
      <c r="J580" s="73">
        <v>2</v>
      </c>
      <c r="K580" s="72" t="str">
        <f t="shared" si="59"/>
        <v/>
      </c>
      <c r="L580" s="38" t="str">
        <f ca="1">VLOOKUP(B580,TA_Rubric!$A$1:$G$93,4+LEFT(Type!$B$1,1),)</f>
        <v>Não</v>
      </c>
    </row>
    <row r="581" spans="1:12" ht="63.95" customHeight="1" x14ac:dyDescent="0.25">
      <c r="A581" s="39">
        <f t="shared" ca="1" si="55"/>
        <v>7</v>
      </c>
      <c r="B581" s="39">
        <f t="shared" ca="1" si="56"/>
        <v>77</v>
      </c>
      <c r="C581" s="49"/>
      <c r="D581" s="16" t="b">
        <f t="shared" ca="1" si="54"/>
        <v>0</v>
      </c>
      <c r="E581" s="42" t="str">
        <f ca="1">_xlfn.IFNA(VLOOKUP(B581,Rubric[],2+VALUE(LEFT(Type!$B$1,1)),),"")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- 42. ISO2</v>
      </c>
      <c r="F581" s="42" t="str">
        <f ca="1">_xlfn.IFNA(VLOOKUP(A581,Table4[[#All],[Id_Serv]:[Dsg_EN Servico]],2+VALUE(LEFT(Type!$B$1,1)),0),"")</f>
        <v>7. Envio de fundos</v>
      </c>
      <c r="G581" s="43" t="b">
        <f t="shared" ca="1" si="57"/>
        <v>0</v>
      </c>
      <c r="H581" s="73">
        <f t="shared" si="58"/>
        <v>10</v>
      </c>
      <c r="I581" s="73">
        <v>77</v>
      </c>
      <c r="J581" s="73">
        <v>2</v>
      </c>
      <c r="K581" s="72" t="str">
        <f t="shared" si="59"/>
        <v/>
      </c>
      <c r="L581" s="38" t="str">
        <f ca="1">VLOOKUP(B581,TA_Rubric!$A$1:$G$93,4+LEFT(Type!$B$1,1),)</f>
        <v>Não</v>
      </c>
    </row>
    <row r="582" spans="1:12" ht="63.95" customHeight="1" x14ac:dyDescent="0.25">
      <c r="A582" s="39">
        <f t="shared" ca="1" si="55"/>
        <v>7</v>
      </c>
      <c r="B582" s="39">
        <f t="shared" ca="1" si="56"/>
        <v>78</v>
      </c>
      <c r="C582" s="49"/>
      <c r="D582" s="16" t="b">
        <f t="shared" ca="1" si="54"/>
        <v>0</v>
      </c>
      <c r="E582" s="42" t="str">
        <f ca="1">_xlfn.IFNA(VLOOKUP(B582,Rubric[],2+VALUE(LEFT(Type!$B$1,1)),),"")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- 43. ISO2</v>
      </c>
      <c r="F582" s="42" t="str">
        <f ca="1">_xlfn.IFNA(VLOOKUP(A582,Table4[[#All],[Id_Serv]:[Dsg_EN Servico]],2+VALUE(LEFT(Type!$B$1,1)),0),"")</f>
        <v>7. Envio de fundos</v>
      </c>
      <c r="G582" s="43" t="b">
        <f t="shared" ca="1" si="57"/>
        <v>0</v>
      </c>
      <c r="H582" s="73">
        <f t="shared" si="58"/>
        <v>10</v>
      </c>
      <c r="I582" s="73">
        <v>78</v>
      </c>
      <c r="J582" s="73">
        <v>2</v>
      </c>
      <c r="K582" s="72" t="str">
        <f t="shared" si="59"/>
        <v/>
      </c>
      <c r="L582" s="38" t="str">
        <f ca="1">VLOOKUP(B582,TA_Rubric!$A$1:$G$93,4+LEFT(Type!$B$1,1),)</f>
        <v>Não</v>
      </c>
    </row>
    <row r="583" spans="1:12" ht="63.95" customHeight="1" x14ac:dyDescent="0.25">
      <c r="A583" s="39">
        <f t="shared" ca="1" si="55"/>
        <v>7</v>
      </c>
      <c r="B583" s="39">
        <f t="shared" ca="1" si="56"/>
        <v>79</v>
      </c>
      <c r="C583" s="49"/>
      <c r="D583" s="16" t="b">
        <f t="shared" ca="1" si="54"/>
        <v>0</v>
      </c>
      <c r="E583" s="42" t="str">
        <f ca="1">_xlfn.IFNA(VLOOKUP(B583,Rubric[],2+VALUE(LEFT(Type!$B$1,1)),),"")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- 44. ISO2</v>
      </c>
      <c r="F583" s="42" t="str">
        <f ca="1">_xlfn.IFNA(VLOOKUP(A583,Table4[[#All],[Id_Serv]:[Dsg_EN Servico]],2+VALUE(LEFT(Type!$B$1,1)),0),"")</f>
        <v>7. Envio de fundos</v>
      </c>
      <c r="G583" s="43" t="b">
        <f t="shared" ca="1" si="57"/>
        <v>0</v>
      </c>
      <c r="H583" s="73">
        <f t="shared" si="58"/>
        <v>10</v>
      </c>
      <c r="I583" s="73">
        <v>79</v>
      </c>
      <c r="J583" s="73">
        <v>2</v>
      </c>
      <c r="K583" s="72" t="str">
        <f t="shared" si="59"/>
        <v/>
      </c>
      <c r="L583" s="38" t="str">
        <f ca="1">VLOOKUP(B583,TA_Rubric!$A$1:$G$93,4+LEFT(Type!$B$1,1),)</f>
        <v>Não</v>
      </c>
    </row>
    <row r="584" spans="1:12" ht="63.95" customHeight="1" x14ac:dyDescent="0.25">
      <c r="A584" s="39">
        <f t="shared" ca="1" si="55"/>
        <v>7</v>
      </c>
      <c r="B584" s="39">
        <f t="shared" ca="1" si="56"/>
        <v>80</v>
      </c>
      <c r="C584" s="49"/>
      <c r="D584" s="16" t="b">
        <f t="shared" ca="1" si="54"/>
        <v>0</v>
      </c>
      <c r="E584" s="42" t="str">
        <f ca="1">_xlfn.IFNA(VLOOKUP(B584,Rubric[],2+VALUE(LEFT(Type!$B$1,1)),),"")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- 45. ISO2</v>
      </c>
      <c r="F584" s="42" t="str">
        <f ca="1">_xlfn.IFNA(VLOOKUP(A584,Table4[[#All],[Id_Serv]:[Dsg_EN Servico]],2+VALUE(LEFT(Type!$B$1,1)),0),"")</f>
        <v>7. Envio de fundos</v>
      </c>
      <c r="G584" s="43" t="b">
        <f t="shared" ca="1" si="57"/>
        <v>0</v>
      </c>
      <c r="H584" s="73">
        <f t="shared" si="58"/>
        <v>10</v>
      </c>
      <c r="I584" s="73">
        <v>80</v>
      </c>
      <c r="J584" s="73">
        <v>2</v>
      </c>
      <c r="K584" s="72" t="str">
        <f t="shared" si="59"/>
        <v/>
      </c>
      <c r="L584" s="38" t="str">
        <f ca="1">VLOOKUP(B584,TA_Rubric!$A$1:$G$93,4+LEFT(Type!$B$1,1),)</f>
        <v>Não</v>
      </c>
    </row>
    <row r="585" spans="1:12" ht="63.95" customHeight="1" x14ac:dyDescent="0.25">
      <c r="A585" s="39">
        <f t="shared" ca="1" si="55"/>
        <v>7</v>
      </c>
      <c r="B585" s="39">
        <f t="shared" ca="1" si="56"/>
        <v>81</v>
      </c>
      <c r="C585" s="49"/>
      <c r="D585" s="16" t="b">
        <f t="shared" ca="1" si="54"/>
        <v>0</v>
      </c>
      <c r="E585" s="42" t="str">
        <f ca="1">_xlfn.IFNA(VLOOKUP(B585,Rubric[],2+VALUE(LEFT(Type!$B$1,1)),),"")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- 46. ISO2</v>
      </c>
      <c r="F585" s="42" t="str">
        <f ca="1">_xlfn.IFNA(VLOOKUP(A585,Table4[[#All],[Id_Serv]:[Dsg_EN Servico]],2+VALUE(LEFT(Type!$B$1,1)),0),"")</f>
        <v>7. Envio de fundos</v>
      </c>
      <c r="G585" s="43" t="b">
        <f t="shared" ca="1" si="57"/>
        <v>0</v>
      </c>
      <c r="H585" s="73">
        <f t="shared" si="58"/>
        <v>10</v>
      </c>
      <c r="I585" s="73">
        <v>81</v>
      </c>
      <c r="J585" s="73">
        <v>2</v>
      </c>
      <c r="K585" s="72" t="str">
        <f t="shared" si="59"/>
        <v/>
      </c>
      <c r="L585" s="38" t="str">
        <f ca="1">VLOOKUP(B585,TA_Rubric!$A$1:$G$93,4+LEFT(Type!$B$1,1),)</f>
        <v>Não</v>
      </c>
    </row>
    <row r="586" spans="1:12" ht="63.95" customHeight="1" x14ac:dyDescent="0.25">
      <c r="A586" s="39">
        <f t="shared" ca="1" si="55"/>
        <v>7</v>
      </c>
      <c r="B586" s="39">
        <f t="shared" ca="1" si="56"/>
        <v>82</v>
      </c>
      <c r="C586" s="49"/>
      <c r="D586" s="16" t="b">
        <f t="shared" ca="1" si="54"/>
        <v>0</v>
      </c>
      <c r="E586" s="42" t="str">
        <f ca="1">_xlfn.IFNA(VLOOKUP(B586,Rubric[],2+VALUE(LEFT(Type!$B$1,1)),),"")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- 47. ISO2</v>
      </c>
      <c r="F586" s="42" t="str">
        <f ca="1">_xlfn.IFNA(VLOOKUP(A586,Table4[[#All],[Id_Serv]:[Dsg_EN Servico]],2+VALUE(LEFT(Type!$B$1,1)),0),"")</f>
        <v>7. Envio de fundos</v>
      </c>
      <c r="G586" s="43" t="b">
        <f t="shared" ca="1" si="57"/>
        <v>0</v>
      </c>
      <c r="H586" s="73">
        <f t="shared" si="58"/>
        <v>10</v>
      </c>
      <c r="I586" s="73">
        <v>82</v>
      </c>
      <c r="J586" s="73">
        <v>2</v>
      </c>
      <c r="K586" s="72" t="str">
        <f t="shared" si="59"/>
        <v/>
      </c>
      <c r="L586" s="38" t="str">
        <f ca="1">VLOOKUP(B586,TA_Rubric!$A$1:$G$93,4+LEFT(Type!$B$1,1),)</f>
        <v>Não</v>
      </c>
    </row>
    <row r="587" spans="1:12" ht="63.95" customHeight="1" x14ac:dyDescent="0.25">
      <c r="A587" s="39">
        <f t="shared" ca="1" si="55"/>
        <v>7</v>
      </c>
      <c r="B587" s="39">
        <f t="shared" ca="1" si="56"/>
        <v>83</v>
      </c>
      <c r="C587" s="49"/>
      <c r="D587" s="16" t="b">
        <f t="shared" ca="1" si="54"/>
        <v>0</v>
      </c>
      <c r="E587" s="42" t="str">
        <f ca="1">_xlfn.IFNA(VLOOKUP(B587,Rubric[],2+VALUE(LEFT(Type!$B$1,1)),),"")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- 48. ISO2</v>
      </c>
      <c r="F587" s="42" t="str">
        <f ca="1">_xlfn.IFNA(VLOOKUP(A587,Table4[[#All],[Id_Serv]:[Dsg_EN Servico]],2+VALUE(LEFT(Type!$B$1,1)),0),"")</f>
        <v>7. Envio de fundos</v>
      </c>
      <c r="G587" s="43" t="b">
        <f t="shared" ca="1" si="57"/>
        <v>0</v>
      </c>
      <c r="H587" s="73">
        <f t="shared" si="58"/>
        <v>10</v>
      </c>
      <c r="I587" s="73">
        <v>83</v>
      </c>
      <c r="J587" s="73">
        <v>2</v>
      </c>
      <c r="K587" s="72" t="str">
        <f t="shared" si="59"/>
        <v/>
      </c>
      <c r="L587" s="38" t="str">
        <f ca="1">VLOOKUP(B587,TA_Rubric!$A$1:$G$93,4+LEFT(Type!$B$1,1),)</f>
        <v>Não</v>
      </c>
    </row>
    <row r="588" spans="1:12" ht="63.95" customHeight="1" x14ac:dyDescent="0.25">
      <c r="A588" s="39">
        <f t="shared" ca="1" si="55"/>
        <v>7</v>
      </c>
      <c r="B588" s="39">
        <f t="shared" ca="1" si="56"/>
        <v>84</v>
      </c>
      <c r="C588" s="49"/>
      <c r="D588" s="16" t="b">
        <f t="shared" ca="1" si="54"/>
        <v>0</v>
      </c>
      <c r="E588" s="42" t="str">
        <f ca="1">_xlfn.IFNA(VLOOKUP(B588,Rubric[],2+VALUE(LEFT(Type!$B$1,1)),),"")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- 49. ISO2</v>
      </c>
      <c r="F588" s="42" t="str">
        <f ca="1">_xlfn.IFNA(VLOOKUP(A588,Table4[[#All],[Id_Serv]:[Dsg_EN Servico]],2+VALUE(LEFT(Type!$B$1,1)),0),"")</f>
        <v>7. Envio de fundos</v>
      </c>
      <c r="G588" s="43" t="b">
        <f t="shared" ca="1" si="57"/>
        <v>0</v>
      </c>
      <c r="H588" s="73">
        <f t="shared" si="58"/>
        <v>10</v>
      </c>
      <c r="I588" s="73">
        <v>84</v>
      </c>
      <c r="J588" s="73">
        <v>2</v>
      </c>
      <c r="K588" s="72" t="str">
        <f t="shared" si="59"/>
        <v/>
      </c>
      <c r="L588" s="38" t="str">
        <f ca="1">VLOOKUP(B588,TA_Rubric!$A$1:$G$93,4+LEFT(Type!$B$1,1),)</f>
        <v>Não</v>
      </c>
    </row>
    <row r="589" spans="1:12" ht="63.95" customHeight="1" x14ac:dyDescent="0.25">
      <c r="A589" s="39">
        <f t="shared" ca="1" si="55"/>
        <v>7</v>
      </c>
      <c r="B589" s="39">
        <f t="shared" ca="1" si="56"/>
        <v>85</v>
      </c>
      <c r="C589" s="49"/>
      <c r="D589" s="16" t="b">
        <f t="shared" ca="1" si="54"/>
        <v>0</v>
      </c>
      <c r="E589" s="42" t="str">
        <f ca="1">_xlfn.IFNA(VLOOKUP(B589,Rubric[],2+VALUE(LEFT(Type!$B$1,1)),),"")</f>
        <v>3. Atividade em território nacional durante o período de referência - l) Indicação das jurisdições associadas a um risco mais elevado que tiveram operações com origem em ou destino para Portugal, com exceção das já reportadas ao abrigo nas alíneas e) e f), desde que o montante agregado das operações de ou para essas jurisdições seja igual ou superior, no período de referência, a € 1 000 000. - 50. ISO2</v>
      </c>
      <c r="F589" s="42" t="str">
        <f ca="1">_xlfn.IFNA(VLOOKUP(A589,Table4[[#All],[Id_Serv]:[Dsg_EN Servico]],2+VALUE(LEFT(Type!$B$1,1)),0),"")</f>
        <v>7. Envio de fundos</v>
      </c>
      <c r="G589" s="43" t="b">
        <f t="shared" ca="1" si="57"/>
        <v>0</v>
      </c>
      <c r="H589" s="73">
        <f t="shared" si="58"/>
        <v>10</v>
      </c>
      <c r="I589" s="73">
        <v>85</v>
      </c>
      <c r="J589" s="73">
        <v>2</v>
      </c>
      <c r="K589" s="72" t="str">
        <f t="shared" si="59"/>
        <v/>
      </c>
      <c r="L589" s="38" t="str">
        <f ca="1">VLOOKUP(B589,TA_Rubric!$A$1:$G$93,4+LEFT(Type!$B$1,1),)</f>
        <v>Não</v>
      </c>
    </row>
    <row r="590" spans="1:12" ht="63.95" customHeight="1" x14ac:dyDescent="0.25">
      <c r="A590" s="38" t="str">
        <f t="shared" ca="1" si="55"/>
        <v/>
      </c>
      <c r="B590" s="38" t="str">
        <f t="shared" ca="1" si="56"/>
        <v/>
      </c>
      <c r="C590" s="49"/>
      <c r="D590" s="15" t="b">
        <f t="shared" ca="1" si="54"/>
        <v>0</v>
      </c>
      <c r="E590" s="40" t="str">
        <f ca="1">_xlfn.IFNA(VLOOKUP(B590,Rubric[],2+VALUE(LEFT(Type!$B$1,1)),),"")</f>
        <v/>
      </c>
      <c r="F590" s="40" t="str">
        <f ca="1">_xlfn.IFNA(VLOOKUP(A590,Table4[[#All],[Id_Serv]:[Dsg_EN Servico]],2+VALUE(LEFT(Type!$B$1,1)),0),"")</f>
        <v/>
      </c>
      <c r="G590" s="41" t="b">
        <f t="shared" ca="1" si="57"/>
        <v>0</v>
      </c>
      <c r="H590" s="72">
        <f t="shared" si="58"/>
        <v>11</v>
      </c>
      <c r="I590" s="72">
        <v>2</v>
      </c>
      <c r="J590" s="72">
        <v>2</v>
      </c>
      <c r="K590" s="72" t="str">
        <f t="shared" si="59"/>
        <v/>
      </c>
      <c r="L590" s="38" t="e">
        <f ca="1">VLOOKUP(B590,TA_Rubric!$A$1:$G$93,4+LEFT(Type!$B$1,1),)</f>
        <v>#N/A</v>
      </c>
    </row>
    <row r="591" spans="1:12" ht="63.95" customHeight="1" x14ac:dyDescent="0.25">
      <c r="A591" s="39" t="str">
        <f t="shared" ca="1" si="55"/>
        <v/>
      </c>
      <c r="B591" s="39" t="str">
        <f t="shared" ca="1" si="56"/>
        <v/>
      </c>
      <c r="C591" s="49"/>
      <c r="D591" s="16" t="b">
        <f t="shared" ca="1" si="54"/>
        <v>0</v>
      </c>
      <c r="E591" s="42" t="str">
        <f ca="1">_xlfn.IFNA(VLOOKUP(B591,Rubric[],2+VALUE(LEFT(Type!$B$1,1)),),"")</f>
        <v/>
      </c>
      <c r="F591" s="42" t="str">
        <f ca="1">_xlfn.IFNA(VLOOKUP(A591,Table4[[#All],[Id_Serv]:[Dsg_EN Servico]],2+VALUE(LEFT(Type!$B$1,1)),0),"")</f>
        <v/>
      </c>
      <c r="G591" s="43" t="b">
        <f t="shared" ca="1" si="57"/>
        <v>0</v>
      </c>
      <c r="H591" s="73">
        <f t="shared" si="58"/>
        <v>11</v>
      </c>
      <c r="I591" s="73">
        <v>3</v>
      </c>
      <c r="J591" s="73">
        <v>2</v>
      </c>
      <c r="K591" s="72" t="str">
        <f t="shared" si="59"/>
        <v/>
      </c>
      <c r="L591" s="38" t="e">
        <f ca="1">VLOOKUP(B591,TA_Rubric!$A$1:$G$93,4+LEFT(Type!$B$1,1),)</f>
        <v>#N/A</v>
      </c>
    </row>
    <row r="592" spans="1:12" ht="63.95" customHeight="1" x14ac:dyDescent="0.25">
      <c r="A592" s="39" t="str">
        <f t="shared" ca="1" si="55"/>
        <v/>
      </c>
      <c r="B592" s="39" t="str">
        <f t="shared" ca="1" si="56"/>
        <v/>
      </c>
      <c r="C592" s="49"/>
      <c r="D592" s="16" t="b">
        <f t="shared" ca="1" si="54"/>
        <v>0</v>
      </c>
      <c r="E592" s="42" t="str">
        <f ca="1">_xlfn.IFNA(VLOOKUP(B592,Rubric[],2+VALUE(LEFT(Type!$B$1,1)),),"")</f>
        <v/>
      </c>
      <c r="F592" s="42" t="str">
        <f ca="1">_xlfn.IFNA(VLOOKUP(A592,Table4[[#All],[Id_Serv]:[Dsg_EN Servico]],2+VALUE(LEFT(Type!$B$1,1)),0),"")</f>
        <v/>
      </c>
      <c r="G592" s="43" t="b">
        <f t="shared" ca="1" si="57"/>
        <v>0</v>
      </c>
      <c r="H592" s="73">
        <f t="shared" si="58"/>
        <v>11</v>
      </c>
      <c r="I592" s="73">
        <v>4</v>
      </c>
      <c r="J592" s="73">
        <v>2</v>
      </c>
      <c r="K592" s="72" t="str">
        <f t="shared" si="59"/>
        <v/>
      </c>
      <c r="L592" s="38" t="e">
        <f ca="1">VLOOKUP(B592,TA_Rubric!$A$1:$G$93,4+LEFT(Type!$B$1,1),)</f>
        <v>#N/A</v>
      </c>
    </row>
    <row r="593" spans="1:12" ht="63.95" customHeight="1" x14ac:dyDescent="0.25">
      <c r="A593" s="39" t="str">
        <f t="shared" ca="1" si="55"/>
        <v/>
      </c>
      <c r="B593" s="39" t="str">
        <f t="shared" ca="1" si="56"/>
        <v/>
      </c>
      <c r="C593" s="49"/>
      <c r="D593" s="16" t="b">
        <f t="shared" ca="1" si="54"/>
        <v>0</v>
      </c>
      <c r="E593" s="42" t="str">
        <f ca="1">_xlfn.IFNA(VLOOKUP(B593,Rubric[],2+VALUE(LEFT(Type!$B$1,1)),),"")</f>
        <v/>
      </c>
      <c r="F593" s="42" t="str">
        <f ca="1">_xlfn.IFNA(VLOOKUP(A593,Table4[[#All],[Id_Serv]:[Dsg_EN Servico]],2+VALUE(LEFT(Type!$B$1,1)),0),"")</f>
        <v/>
      </c>
      <c r="G593" s="43" t="b">
        <f t="shared" ca="1" si="57"/>
        <v>0</v>
      </c>
      <c r="H593" s="73">
        <f t="shared" si="58"/>
        <v>11</v>
      </c>
      <c r="I593" s="73">
        <v>5</v>
      </c>
      <c r="J593" s="73">
        <v>2</v>
      </c>
      <c r="K593" s="72" t="str">
        <f t="shared" si="59"/>
        <v/>
      </c>
      <c r="L593" s="38" t="e">
        <f ca="1">VLOOKUP(B593,TA_Rubric!$A$1:$G$93,4+LEFT(Type!$B$1,1),)</f>
        <v>#N/A</v>
      </c>
    </row>
    <row r="594" spans="1:12" ht="63.95" customHeight="1" x14ac:dyDescent="0.25">
      <c r="A594" s="39" t="str">
        <f t="shared" ca="1" si="55"/>
        <v/>
      </c>
      <c r="B594" s="39" t="str">
        <f t="shared" ca="1" si="56"/>
        <v/>
      </c>
      <c r="C594" s="49"/>
      <c r="D594" s="16" t="b">
        <f t="shared" ca="1" si="54"/>
        <v>0</v>
      </c>
      <c r="E594" s="42" t="str">
        <f ca="1">_xlfn.IFNA(VLOOKUP(B594,Rubric[],2+VALUE(LEFT(Type!$B$1,1)),),"")</f>
        <v/>
      </c>
      <c r="F594" s="42" t="str">
        <f ca="1">_xlfn.IFNA(VLOOKUP(A594,Table4[[#All],[Id_Serv]:[Dsg_EN Servico]],2+VALUE(LEFT(Type!$B$1,1)),0),"")</f>
        <v/>
      </c>
      <c r="G594" s="43" t="b">
        <f t="shared" ca="1" si="57"/>
        <v>0</v>
      </c>
      <c r="H594" s="73">
        <f t="shared" si="58"/>
        <v>11</v>
      </c>
      <c r="I594" s="73">
        <v>6</v>
      </c>
      <c r="J594" s="73">
        <v>2</v>
      </c>
      <c r="K594" s="72" t="str">
        <f t="shared" si="59"/>
        <v/>
      </c>
      <c r="L594" s="38" t="e">
        <f ca="1">VLOOKUP(B594,TA_Rubric!$A$1:$G$93,4+LEFT(Type!$B$1,1),)</f>
        <v>#N/A</v>
      </c>
    </row>
    <row r="595" spans="1:12" ht="63.95" customHeight="1" x14ac:dyDescent="0.25">
      <c r="A595" s="39" t="str">
        <f t="shared" ca="1" si="55"/>
        <v/>
      </c>
      <c r="B595" s="39" t="str">
        <f t="shared" ca="1" si="56"/>
        <v/>
      </c>
      <c r="C595" s="49"/>
      <c r="D595" s="16" t="b">
        <f t="shared" ca="1" si="54"/>
        <v>0</v>
      </c>
      <c r="E595" s="42" t="str">
        <f ca="1">_xlfn.IFNA(VLOOKUP(B595,Rubric[],2+VALUE(LEFT(Type!$B$1,1)),),"")</f>
        <v/>
      </c>
      <c r="F595" s="42" t="str">
        <f ca="1">_xlfn.IFNA(VLOOKUP(A595,Table4[[#All],[Id_Serv]:[Dsg_EN Servico]],2+VALUE(LEFT(Type!$B$1,1)),0),"")</f>
        <v/>
      </c>
      <c r="G595" s="43" t="b">
        <f t="shared" ca="1" si="57"/>
        <v>0</v>
      </c>
      <c r="H595" s="73">
        <f t="shared" si="58"/>
        <v>11</v>
      </c>
      <c r="I595" s="73">
        <v>7</v>
      </c>
      <c r="J595" s="73">
        <v>2</v>
      </c>
      <c r="K595" s="72" t="str">
        <f t="shared" si="59"/>
        <v/>
      </c>
      <c r="L595" s="38" t="e">
        <f ca="1">VLOOKUP(B595,TA_Rubric!$A$1:$G$93,4+LEFT(Type!$B$1,1),)</f>
        <v>#N/A</v>
      </c>
    </row>
    <row r="596" spans="1:12" ht="63.95" customHeight="1" x14ac:dyDescent="0.25">
      <c r="A596" s="39" t="str">
        <f t="shared" ca="1" si="55"/>
        <v/>
      </c>
      <c r="B596" s="39" t="str">
        <f t="shared" ca="1" si="56"/>
        <v/>
      </c>
      <c r="C596" s="49"/>
      <c r="D596" s="16" t="b">
        <f t="shared" ca="1" si="54"/>
        <v>0</v>
      </c>
      <c r="E596" s="42" t="str">
        <f ca="1">_xlfn.IFNA(VLOOKUP(B596,Rubric[],2+VALUE(LEFT(Type!$B$1,1)),),"")</f>
        <v/>
      </c>
      <c r="F596" s="42" t="str">
        <f ca="1">_xlfn.IFNA(VLOOKUP(A596,Table4[[#All],[Id_Serv]:[Dsg_EN Servico]],2+VALUE(LEFT(Type!$B$1,1)),0),"")</f>
        <v/>
      </c>
      <c r="G596" s="43" t="b">
        <f t="shared" ca="1" si="57"/>
        <v>0</v>
      </c>
      <c r="H596" s="73">
        <f t="shared" si="58"/>
        <v>11</v>
      </c>
      <c r="I596" s="73">
        <v>8</v>
      </c>
      <c r="J596" s="73">
        <v>2</v>
      </c>
      <c r="K596" s="72" t="str">
        <f t="shared" si="59"/>
        <v/>
      </c>
      <c r="L596" s="38" t="e">
        <f ca="1">VLOOKUP(B596,TA_Rubric!$A$1:$G$93,4+LEFT(Type!$B$1,1),)</f>
        <v>#N/A</v>
      </c>
    </row>
    <row r="597" spans="1:12" ht="63.95" customHeight="1" x14ac:dyDescent="0.25">
      <c r="A597" s="39" t="str">
        <f t="shared" ca="1" si="55"/>
        <v/>
      </c>
      <c r="B597" s="39" t="str">
        <f t="shared" ca="1" si="56"/>
        <v/>
      </c>
      <c r="C597" s="49"/>
      <c r="D597" s="16" t="b">
        <f t="shared" ca="1" si="54"/>
        <v>0</v>
      </c>
      <c r="E597" s="42" t="str">
        <f ca="1">_xlfn.IFNA(VLOOKUP(B597,Rubric[],2+VALUE(LEFT(Type!$B$1,1)),),"")</f>
        <v/>
      </c>
      <c r="F597" s="42" t="str">
        <f ca="1">_xlfn.IFNA(VLOOKUP(A597,Table4[[#All],[Id_Serv]:[Dsg_EN Servico]],2+VALUE(LEFT(Type!$B$1,1)),0),"")</f>
        <v/>
      </c>
      <c r="G597" s="43" t="b">
        <f t="shared" ca="1" si="57"/>
        <v>0</v>
      </c>
      <c r="H597" s="73">
        <f t="shared" si="58"/>
        <v>11</v>
      </c>
      <c r="I597" s="73">
        <v>9</v>
      </c>
      <c r="J597" s="73">
        <v>2</v>
      </c>
      <c r="K597" s="72" t="str">
        <f t="shared" si="59"/>
        <v/>
      </c>
      <c r="L597" s="38" t="e">
        <f ca="1">VLOOKUP(B597,TA_Rubric!$A$1:$G$93,4+LEFT(Type!$B$1,1),)</f>
        <v>#N/A</v>
      </c>
    </row>
    <row r="598" spans="1:12" ht="63.95" customHeight="1" x14ac:dyDescent="0.25">
      <c r="A598" s="39" t="str">
        <f t="shared" ca="1" si="55"/>
        <v/>
      </c>
      <c r="B598" s="39" t="str">
        <f t="shared" ca="1" si="56"/>
        <v/>
      </c>
      <c r="C598" s="49"/>
      <c r="D598" s="16" t="b">
        <f t="shared" ca="1" si="54"/>
        <v>0</v>
      </c>
      <c r="E598" s="42" t="str">
        <f ca="1">_xlfn.IFNA(VLOOKUP(B598,Rubric[],2+VALUE(LEFT(Type!$B$1,1)),),"")</f>
        <v/>
      </c>
      <c r="F598" s="42" t="str">
        <f ca="1">_xlfn.IFNA(VLOOKUP(A598,Table4[[#All],[Id_Serv]:[Dsg_EN Servico]],2+VALUE(LEFT(Type!$B$1,1)),0),"")</f>
        <v/>
      </c>
      <c r="G598" s="43" t="b">
        <f t="shared" ca="1" si="57"/>
        <v>0</v>
      </c>
      <c r="H598" s="73">
        <f t="shared" si="58"/>
        <v>11</v>
      </c>
      <c r="I598" s="73">
        <v>10</v>
      </c>
      <c r="J598" s="73">
        <v>2</v>
      </c>
      <c r="K598" s="72" t="str">
        <f t="shared" si="59"/>
        <v/>
      </c>
      <c r="L598" s="38" t="e">
        <f ca="1">VLOOKUP(B598,TA_Rubric!$A$1:$G$93,4+LEFT(Type!$B$1,1),)</f>
        <v>#N/A</v>
      </c>
    </row>
    <row r="599" spans="1:12" ht="63.95" customHeight="1" x14ac:dyDescent="0.25">
      <c r="A599" s="39" t="str">
        <f t="shared" ca="1" si="55"/>
        <v/>
      </c>
      <c r="B599" s="39" t="str">
        <f t="shared" ca="1" si="56"/>
        <v/>
      </c>
      <c r="C599" s="49"/>
      <c r="D599" s="16" t="b">
        <f t="shared" ca="1" si="54"/>
        <v>0</v>
      </c>
      <c r="E599" s="42" t="str">
        <f ca="1">_xlfn.IFNA(VLOOKUP(B599,Rubric[],2+VALUE(LEFT(Type!$B$1,1)),),"")</f>
        <v/>
      </c>
      <c r="F599" s="42" t="str">
        <f ca="1">_xlfn.IFNA(VLOOKUP(A599,Table4[[#All],[Id_Serv]:[Dsg_EN Servico]],2+VALUE(LEFT(Type!$B$1,1)),0),"")</f>
        <v/>
      </c>
      <c r="G599" s="43" t="b">
        <f t="shared" ca="1" si="57"/>
        <v>0</v>
      </c>
      <c r="H599" s="73">
        <f t="shared" si="58"/>
        <v>11</v>
      </c>
      <c r="I599" s="73">
        <v>11</v>
      </c>
      <c r="J599" s="73">
        <v>2</v>
      </c>
      <c r="K599" s="72" t="str">
        <f t="shared" si="59"/>
        <v/>
      </c>
      <c r="L599" s="38" t="e">
        <f ca="1">VLOOKUP(B599,TA_Rubric!$A$1:$G$93,4+LEFT(Type!$B$1,1),)</f>
        <v>#N/A</v>
      </c>
    </row>
    <row r="600" spans="1:12" ht="63.95" customHeight="1" x14ac:dyDescent="0.25">
      <c r="A600" s="39" t="str">
        <f t="shared" ca="1" si="55"/>
        <v/>
      </c>
      <c r="B600" s="39" t="str">
        <f t="shared" ca="1" si="56"/>
        <v/>
      </c>
      <c r="C600" s="49"/>
      <c r="D600" s="16" t="b">
        <f t="shared" ca="1" si="54"/>
        <v>0</v>
      </c>
      <c r="E600" s="42" t="str">
        <f ca="1">_xlfn.IFNA(VLOOKUP(B600,Rubric[],2+VALUE(LEFT(Type!$B$1,1)),),"")</f>
        <v/>
      </c>
      <c r="F600" s="42" t="str">
        <f ca="1">_xlfn.IFNA(VLOOKUP(A600,Table4[[#All],[Id_Serv]:[Dsg_EN Servico]],2+VALUE(LEFT(Type!$B$1,1)),0),"")</f>
        <v/>
      </c>
      <c r="G600" s="43" t="b">
        <f t="shared" ca="1" si="57"/>
        <v>0</v>
      </c>
      <c r="H600" s="73">
        <f t="shared" si="58"/>
        <v>11</v>
      </c>
      <c r="I600" s="73">
        <v>12</v>
      </c>
      <c r="J600" s="73">
        <v>2</v>
      </c>
      <c r="K600" s="72" t="str">
        <f t="shared" si="59"/>
        <v/>
      </c>
      <c r="L600" s="38" t="e">
        <f ca="1">VLOOKUP(B600,TA_Rubric!$A$1:$G$93,4+LEFT(Type!$B$1,1),)</f>
        <v>#N/A</v>
      </c>
    </row>
    <row r="601" spans="1:12" ht="63.95" customHeight="1" x14ac:dyDescent="0.25">
      <c r="A601" s="39" t="str">
        <f t="shared" ca="1" si="55"/>
        <v/>
      </c>
      <c r="B601" s="39" t="str">
        <f t="shared" ca="1" si="56"/>
        <v/>
      </c>
      <c r="C601" s="49"/>
      <c r="D601" s="16" t="b">
        <f t="shared" ca="1" si="54"/>
        <v>0</v>
      </c>
      <c r="E601" s="42" t="str">
        <f ca="1">_xlfn.IFNA(VLOOKUP(B601,Rubric[],2+VALUE(LEFT(Type!$B$1,1)),),"")</f>
        <v/>
      </c>
      <c r="F601" s="42" t="str">
        <f ca="1">_xlfn.IFNA(VLOOKUP(A601,Table4[[#All],[Id_Serv]:[Dsg_EN Servico]],2+VALUE(LEFT(Type!$B$1,1)),0),"")</f>
        <v/>
      </c>
      <c r="G601" s="43" t="b">
        <f t="shared" ca="1" si="57"/>
        <v>0</v>
      </c>
      <c r="H601" s="73">
        <f t="shared" si="58"/>
        <v>11</v>
      </c>
      <c r="I601" s="73">
        <v>13</v>
      </c>
      <c r="J601" s="73">
        <v>2</v>
      </c>
      <c r="K601" s="72" t="str">
        <f t="shared" si="59"/>
        <v/>
      </c>
      <c r="L601" s="38" t="e">
        <f ca="1">VLOOKUP(B601,TA_Rubric!$A$1:$G$93,4+LEFT(Type!$B$1,1),)</f>
        <v>#N/A</v>
      </c>
    </row>
    <row r="602" spans="1:12" ht="63.95" customHeight="1" x14ac:dyDescent="0.25">
      <c r="A602" s="39" t="str">
        <f t="shared" ca="1" si="55"/>
        <v/>
      </c>
      <c r="B602" s="39" t="str">
        <f t="shared" ca="1" si="56"/>
        <v/>
      </c>
      <c r="C602" s="49"/>
      <c r="D602" s="16" t="b">
        <f t="shared" ca="1" si="54"/>
        <v>0</v>
      </c>
      <c r="E602" s="42" t="str">
        <f ca="1">_xlfn.IFNA(VLOOKUP(B602,Rubric[],2+VALUE(LEFT(Type!$B$1,1)),),"")</f>
        <v/>
      </c>
      <c r="F602" s="42" t="str">
        <f ca="1">_xlfn.IFNA(VLOOKUP(A602,Table4[[#All],[Id_Serv]:[Dsg_EN Servico]],2+VALUE(LEFT(Type!$B$1,1)),0),"")</f>
        <v/>
      </c>
      <c r="G602" s="43" t="b">
        <f t="shared" ca="1" si="57"/>
        <v>0</v>
      </c>
      <c r="H602" s="73">
        <f t="shared" si="58"/>
        <v>11</v>
      </c>
      <c r="I602" s="73">
        <v>14</v>
      </c>
      <c r="J602" s="73">
        <v>2</v>
      </c>
      <c r="K602" s="72" t="str">
        <f t="shared" si="59"/>
        <v/>
      </c>
      <c r="L602" s="38" t="e">
        <f ca="1">VLOOKUP(B602,TA_Rubric!$A$1:$G$93,4+LEFT(Type!$B$1,1),)</f>
        <v>#N/A</v>
      </c>
    </row>
    <row r="603" spans="1:12" ht="63.95" customHeight="1" x14ac:dyDescent="0.25">
      <c r="A603" s="39" t="str">
        <f t="shared" ca="1" si="55"/>
        <v/>
      </c>
      <c r="B603" s="39" t="str">
        <f t="shared" ca="1" si="56"/>
        <v/>
      </c>
      <c r="C603" s="49"/>
      <c r="D603" s="16" t="b">
        <f t="shared" ca="1" si="54"/>
        <v>0</v>
      </c>
      <c r="E603" s="42" t="str">
        <f ca="1">_xlfn.IFNA(VLOOKUP(B603,Rubric[],2+VALUE(LEFT(Type!$B$1,1)),),"")</f>
        <v/>
      </c>
      <c r="F603" s="42" t="str">
        <f ca="1">_xlfn.IFNA(VLOOKUP(A603,Table4[[#All],[Id_Serv]:[Dsg_EN Servico]],2+VALUE(LEFT(Type!$B$1,1)),0),"")</f>
        <v/>
      </c>
      <c r="G603" s="43" t="b">
        <f t="shared" ca="1" si="57"/>
        <v>0</v>
      </c>
      <c r="H603" s="73">
        <f t="shared" si="58"/>
        <v>11</v>
      </c>
      <c r="I603" s="73">
        <v>15</v>
      </c>
      <c r="J603" s="73">
        <v>2</v>
      </c>
      <c r="K603" s="72" t="str">
        <f t="shared" si="59"/>
        <v/>
      </c>
      <c r="L603" s="38" t="e">
        <f ca="1">VLOOKUP(B603,TA_Rubric!$A$1:$G$93,4+LEFT(Type!$B$1,1),)</f>
        <v>#N/A</v>
      </c>
    </row>
    <row r="604" spans="1:12" ht="63.95" customHeight="1" x14ac:dyDescent="0.25">
      <c r="A604" s="39" t="str">
        <f t="shared" ca="1" si="55"/>
        <v/>
      </c>
      <c r="B604" s="39" t="str">
        <f t="shared" ca="1" si="56"/>
        <v/>
      </c>
      <c r="C604" s="49"/>
      <c r="D604" s="16" t="b">
        <f t="shared" ca="1" si="54"/>
        <v>0</v>
      </c>
      <c r="E604" s="42" t="str">
        <f ca="1">_xlfn.IFNA(VLOOKUP(B604,Rubric[],2+VALUE(LEFT(Type!$B$1,1)),),"")</f>
        <v/>
      </c>
      <c r="F604" s="42" t="str">
        <f ca="1">_xlfn.IFNA(VLOOKUP(A604,Table4[[#All],[Id_Serv]:[Dsg_EN Servico]],2+VALUE(LEFT(Type!$B$1,1)),0),"")</f>
        <v/>
      </c>
      <c r="G604" s="43" t="b">
        <f t="shared" ca="1" si="57"/>
        <v>0</v>
      </c>
      <c r="H604" s="73">
        <f t="shared" si="58"/>
        <v>11</v>
      </c>
      <c r="I604" s="73">
        <v>16</v>
      </c>
      <c r="J604" s="73">
        <v>2</v>
      </c>
      <c r="K604" s="72" t="str">
        <f t="shared" si="59"/>
        <v/>
      </c>
      <c r="L604" s="38" t="e">
        <f ca="1">VLOOKUP(B604,TA_Rubric!$A$1:$G$93,4+LEFT(Type!$B$1,1),)</f>
        <v>#N/A</v>
      </c>
    </row>
    <row r="605" spans="1:12" ht="63.95" customHeight="1" x14ac:dyDescent="0.25">
      <c r="A605" s="39" t="str">
        <f t="shared" ca="1" si="55"/>
        <v/>
      </c>
      <c r="B605" s="39" t="str">
        <f t="shared" ca="1" si="56"/>
        <v/>
      </c>
      <c r="C605" s="49"/>
      <c r="D605" s="16" t="b">
        <f t="shared" ca="1" si="54"/>
        <v>0</v>
      </c>
      <c r="E605" s="42" t="str">
        <f ca="1">_xlfn.IFNA(VLOOKUP(B605,Rubric[],2+VALUE(LEFT(Type!$B$1,1)),),"")</f>
        <v/>
      </c>
      <c r="F605" s="42" t="str">
        <f ca="1">_xlfn.IFNA(VLOOKUP(A605,Table4[[#All],[Id_Serv]:[Dsg_EN Servico]],2+VALUE(LEFT(Type!$B$1,1)),0),"")</f>
        <v/>
      </c>
      <c r="G605" s="43" t="b">
        <f t="shared" ca="1" si="57"/>
        <v>0</v>
      </c>
      <c r="H605" s="73">
        <f t="shared" si="58"/>
        <v>11</v>
      </c>
      <c r="I605" s="73">
        <v>17</v>
      </c>
      <c r="J605" s="73">
        <v>2</v>
      </c>
      <c r="K605" s="72" t="str">
        <f t="shared" si="59"/>
        <v/>
      </c>
      <c r="L605" s="38" t="e">
        <f ca="1">VLOOKUP(B605,TA_Rubric!$A$1:$G$93,4+LEFT(Type!$B$1,1),)</f>
        <v>#N/A</v>
      </c>
    </row>
    <row r="606" spans="1:12" ht="63.95" customHeight="1" x14ac:dyDescent="0.25">
      <c r="A606" s="39" t="str">
        <f t="shared" ca="1" si="55"/>
        <v/>
      </c>
      <c r="B606" s="39" t="str">
        <f t="shared" ca="1" si="56"/>
        <v/>
      </c>
      <c r="C606" s="49"/>
      <c r="D606" s="16" t="b">
        <f t="shared" ref="D606:D669" ca="1" si="60">IF(G606=FALSE,FALSE,IF(ISBLANK(C606),FALSE,TRUE))</f>
        <v>0</v>
      </c>
      <c r="E606" s="42" t="str">
        <f ca="1">_xlfn.IFNA(VLOOKUP(B606,Rubric[],2+VALUE(LEFT(Type!$B$1,1)),),"")</f>
        <v/>
      </c>
      <c r="F606" s="42" t="str">
        <f ca="1">_xlfn.IFNA(VLOOKUP(A606,Table4[[#All],[Id_Serv]:[Dsg_EN Servico]],2+VALUE(LEFT(Type!$B$1,1)),0),"")</f>
        <v/>
      </c>
      <c r="G606" s="43" t="b">
        <f t="shared" ca="1" si="57"/>
        <v>0</v>
      </c>
      <c r="H606" s="73">
        <f t="shared" si="58"/>
        <v>11</v>
      </c>
      <c r="I606" s="73">
        <v>18</v>
      </c>
      <c r="J606" s="73">
        <v>2</v>
      </c>
      <c r="K606" s="72" t="str">
        <f t="shared" si="59"/>
        <v/>
      </c>
      <c r="L606" s="38" t="e">
        <f ca="1">VLOOKUP(B606,TA_Rubric!$A$1:$G$93,4+LEFT(Type!$B$1,1),)</f>
        <v>#N/A</v>
      </c>
    </row>
    <row r="607" spans="1:12" ht="63.95" customHeight="1" x14ac:dyDescent="0.25">
      <c r="A607" s="39" t="str">
        <f t="shared" ca="1" si="55"/>
        <v/>
      </c>
      <c r="B607" s="39" t="str">
        <f t="shared" ca="1" si="56"/>
        <v/>
      </c>
      <c r="C607" s="49"/>
      <c r="D607" s="16" t="b">
        <f t="shared" ca="1" si="60"/>
        <v>0</v>
      </c>
      <c r="E607" s="42" t="str">
        <f ca="1">_xlfn.IFNA(VLOOKUP(B607,Rubric[],2+VALUE(LEFT(Type!$B$1,1)),),"")</f>
        <v/>
      </c>
      <c r="F607" s="42" t="str">
        <f ca="1">_xlfn.IFNA(VLOOKUP(A607,Table4[[#All],[Id_Serv]:[Dsg_EN Servico]],2+VALUE(LEFT(Type!$B$1,1)),0),"")</f>
        <v/>
      </c>
      <c r="G607" s="43" t="b">
        <f t="shared" ca="1" si="57"/>
        <v>0</v>
      </c>
      <c r="H607" s="73">
        <f t="shared" si="58"/>
        <v>11</v>
      </c>
      <c r="I607" s="73">
        <v>19</v>
      </c>
      <c r="J607" s="73">
        <v>2</v>
      </c>
      <c r="K607" s="72" t="str">
        <f t="shared" si="59"/>
        <v/>
      </c>
      <c r="L607" s="38" t="e">
        <f ca="1">VLOOKUP(B607,TA_Rubric!$A$1:$G$93,4+LEFT(Type!$B$1,1),)</f>
        <v>#N/A</v>
      </c>
    </row>
    <row r="608" spans="1:12" ht="63.95" customHeight="1" x14ac:dyDescent="0.25">
      <c r="A608" s="39" t="str">
        <f t="shared" ca="1" si="55"/>
        <v/>
      </c>
      <c r="B608" s="39" t="str">
        <f t="shared" ca="1" si="56"/>
        <v/>
      </c>
      <c r="C608" s="49"/>
      <c r="D608" s="16" t="b">
        <f t="shared" ca="1" si="60"/>
        <v>0</v>
      </c>
      <c r="E608" s="42" t="str">
        <f ca="1">_xlfn.IFNA(VLOOKUP(B608,Rubric[],2+VALUE(LEFT(Type!$B$1,1)),),"")</f>
        <v/>
      </c>
      <c r="F608" s="42" t="str">
        <f ca="1">_xlfn.IFNA(VLOOKUP(A608,Table4[[#All],[Id_Serv]:[Dsg_EN Servico]],2+VALUE(LEFT(Type!$B$1,1)),0),"")</f>
        <v/>
      </c>
      <c r="G608" s="43" t="b">
        <f t="shared" ca="1" si="57"/>
        <v>0</v>
      </c>
      <c r="H608" s="73">
        <f t="shared" si="58"/>
        <v>11</v>
      </c>
      <c r="I608" s="73">
        <v>20</v>
      </c>
      <c r="J608" s="73">
        <v>2</v>
      </c>
      <c r="K608" s="72" t="str">
        <f t="shared" si="59"/>
        <v/>
      </c>
      <c r="L608" s="38" t="e">
        <f ca="1">VLOOKUP(B608,TA_Rubric!$A$1:$G$93,4+LEFT(Type!$B$1,1),)</f>
        <v>#N/A</v>
      </c>
    </row>
    <row r="609" spans="1:12" ht="63.95" customHeight="1" x14ac:dyDescent="0.25">
      <c r="A609" s="39" t="str">
        <f t="shared" ca="1" si="55"/>
        <v/>
      </c>
      <c r="B609" s="39" t="str">
        <f t="shared" ca="1" si="56"/>
        <v/>
      </c>
      <c r="C609" s="49"/>
      <c r="D609" s="16" t="b">
        <f t="shared" ca="1" si="60"/>
        <v>0</v>
      </c>
      <c r="E609" s="42" t="str">
        <f ca="1">_xlfn.IFNA(VLOOKUP(B609,Rubric[],2+VALUE(LEFT(Type!$B$1,1)),),"")</f>
        <v/>
      </c>
      <c r="F609" s="42" t="str">
        <f ca="1">_xlfn.IFNA(VLOOKUP(A609,Table4[[#All],[Id_Serv]:[Dsg_EN Servico]],2+VALUE(LEFT(Type!$B$1,1)),0),"")</f>
        <v/>
      </c>
      <c r="G609" s="43" t="b">
        <f t="shared" ca="1" si="57"/>
        <v>0</v>
      </c>
      <c r="H609" s="73">
        <f t="shared" si="58"/>
        <v>11</v>
      </c>
      <c r="I609" s="73">
        <v>21</v>
      </c>
      <c r="J609" s="73">
        <v>2</v>
      </c>
      <c r="K609" s="72" t="str">
        <f t="shared" si="59"/>
        <v/>
      </c>
      <c r="L609" s="38" t="e">
        <f ca="1">VLOOKUP(B609,TA_Rubric!$A$1:$G$93,4+LEFT(Type!$B$1,1),)</f>
        <v>#N/A</v>
      </c>
    </row>
    <row r="610" spans="1:12" ht="63.95" customHeight="1" x14ac:dyDescent="0.25">
      <c r="A610" s="39" t="str">
        <f t="shared" ca="1" si="55"/>
        <v/>
      </c>
      <c r="B610" s="39" t="str">
        <f t="shared" ca="1" si="56"/>
        <v/>
      </c>
      <c r="C610" s="49"/>
      <c r="D610" s="16" t="b">
        <f t="shared" ca="1" si="60"/>
        <v>0</v>
      </c>
      <c r="E610" s="42" t="str">
        <f ca="1">_xlfn.IFNA(VLOOKUP(B610,Rubric[],2+VALUE(LEFT(Type!$B$1,1)),),"")</f>
        <v/>
      </c>
      <c r="F610" s="42" t="str">
        <f ca="1">_xlfn.IFNA(VLOOKUP(A610,Table4[[#All],[Id_Serv]:[Dsg_EN Servico]],2+VALUE(LEFT(Type!$B$1,1)),0),"")</f>
        <v/>
      </c>
      <c r="G610" s="43" t="b">
        <f t="shared" ca="1" si="57"/>
        <v>0</v>
      </c>
      <c r="H610" s="73">
        <f t="shared" si="58"/>
        <v>11</v>
      </c>
      <c r="I610" s="73">
        <v>22</v>
      </c>
      <c r="J610" s="73">
        <v>2</v>
      </c>
      <c r="K610" s="72" t="str">
        <f t="shared" si="59"/>
        <v/>
      </c>
      <c r="L610" s="38" t="e">
        <f ca="1">VLOOKUP(B610,TA_Rubric!$A$1:$G$93,4+LEFT(Type!$B$1,1),)</f>
        <v>#N/A</v>
      </c>
    </row>
    <row r="611" spans="1:12" ht="63.95" customHeight="1" x14ac:dyDescent="0.25">
      <c r="A611" s="39" t="str">
        <f t="shared" ca="1" si="55"/>
        <v/>
      </c>
      <c r="B611" s="39" t="str">
        <f t="shared" ca="1" si="56"/>
        <v/>
      </c>
      <c r="C611" s="49"/>
      <c r="D611" s="16" t="b">
        <f t="shared" ca="1" si="60"/>
        <v>0</v>
      </c>
      <c r="E611" s="42" t="str">
        <f ca="1">_xlfn.IFNA(VLOOKUP(B611,Rubric[],2+VALUE(LEFT(Type!$B$1,1)),),"")</f>
        <v/>
      </c>
      <c r="F611" s="42" t="str">
        <f ca="1">_xlfn.IFNA(VLOOKUP(A611,Table4[[#All],[Id_Serv]:[Dsg_EN Servico]],2+VALUE(LEFT(Type!$B$1,1)),0),"")</f>
        <v/>
      </c>
      <c r="G611" s="43" t="b">
        <f t="shared" ca="1" si="57"/>
        <v>0</v>
      </c>
      <c r="H611" s="73">
        <f t="shared" si="58"/>
        <v>11</v>
      </c>
      <c r="I611" s="73">
        <v>23</v>
      </c>
      <c r="J611" s="73">
        <v>2</v>
      </c>
      <c r="K611" s="72" t="str">
        <f t="shared" si="59"/>
        <v/>
      </c>
      <c r="L611" s="38" t="e">
        <f ca="1">VLOOKUP(B611,TA_Rubric!$A$1:$G$93,4+LEFT(Type!$B$1,1),)</f>
        <v>#N/A</v>
      </c>
    </row>
    <row r="612" spans="1:12" ht="63.95" customHeight="1" x14ac:dyDescent="0.25">
      <c r="A612" s="39" t="str">
        <f t="shared" ca="1" si="55"/>
        <v/>
      </c>
      <c r="B612" s="39" t="str">
        <f t="shared" ca="1" si="56"/>
        <v/>
      </c>
      <c r="C612" s="49"/>
      <c r="D612" s="16" t="b">
        <f t="shared" ca="1" si="60"/>
        <v>0</v>
      </c>
      <c r="E612" s="42" t="str">
        <f ca="1">_xlfn.IFNA(VLOOKUP(B612,Rubric[],2+VALUE(LEFT(Type!$B$1,1)),),"")</f>
        <v/>
      </c>
      <c r="F612" s="42" t="str">
        <f ca="1">_xlfn.IFNA(VLOOKUP(A612,Table4[[#All],[Id_Serv]:[Dsg_EN Servico]],2+VALUE(LEFT(Type!$B$1,1)),0),"")</f>
        <v/>
      </c>
      <c r="G612" s="43" t="b">
        <f t="shared" ca="1" si="57"/>
        <v>0</v>
      </c>
      <c r="H612" s="73">
        <f t="shared" si="58"/>
        <v>11</v>
      </c>
      <c r="I612" s="73">
        <v>24</v>
      </c>
      <c r="J612" s="73">
        <v>2</v>
      </c>
      <c r="K612" s="72" t="str">
        <f t="shared" si="59"/>
        <v/>
      </c>
      <c r="L612" s="38" t="e">
        <f ca="1">VLOOKUP(B612,TA_Rubric!$A$1:$G$93,4+LEFT(Type!$B$1,1),)</f>
        <v>#N/A</v>
      </c>
    </row>
    <row r="613" spans="1:12" ht="63.95" customHeight="1" x14ac:dyDescent="0.25">
      <c r="A613" s="39" t="str">
        <f t="shared" ca="1" si="55"/>
        <v/>
      </c>
      <c r="B613" s="39" t="str">
        <f t="shared" ca="1" si="56"/>
        <v/>
      </c>
      <c r="C613" s="49"/>
      <c r="D613" s="16" t="b">
        <f t="shared" ca="1" si="60"/>
        <v>0</v>
      </c>
      <c r="E613" s="42" t="str">
        <f ca="1">_xlfn.IFNA(VLOOKUP(B613,Rubric[],2+VALUE(LEFT(Type!$B$1,1)),),"")</f>
        <v/>
      </c>
      <c r="F613" s="42" t="str">
        <f ca="1">_xlfn.IFNA(VLOOKUP(A613,Table4[[#All],[Id_Serv]:[Dsg_EN Servico]],2+VALUE(LEFT(Type!$B$1,1)),0),"")</f>
        <v/>
      </c>
      <c r="G613" s="43" t="b">
        <f t="shared" ca="1" si="57"/>
        <v>0</v>
      </c>
      <c r="H613" s="73">
        <f t="shared" si="58"/>
        <v>11</v>
      </c>
      <c r="I613" s="73">
        <v>25</v>
      </c>
      <c r="J613" s="73">
        <v>2</v>
      </c>
      <c r="K613" s="72" t="str">
        <f t="shared" si="59"/>
        <v/>
      </c>
      <c r="L613" s="38" t="e">
        <f ca="1">VLOOKUP(B613,TA_Rubric!$A$1:$G$93,4+LEFT(Type!$B$1,1),)</f>
        <v>#N/A</v>
      </c>
    </row>
    <row r="614" spans="1:12" ht="63.95" customHeight="1" x14ac:dyDescent="0.25">
      <c r="A614" s="39" t="str">
        <f t="shared" ca="1" si="55"/>
        <v/>
      </c>
      <c r="B614" s="39" t="str">
        <f t="shared" ca="1" si="56"/>
        <v/>
      </c>
      <c r="C614" s="54"/>
      <c r="D614" s="16" t="b">
        <f t="shared" ca="1" si="60"/>
        <v>0</v>
      </c>
      <c r="E614" s="42" t="str">
        <f ca="1">_xlfn.IFNA(VLOOKUP(B614,Rubric[],2+VALUE(LEFT(Type!$B$1,1)),),"")</f>
        <v/>
      </c>
      <c r="F614" s="42" t="str">
        <f ca="1">_xlfn.IFNA(VLOOKUP(A614,Table4[[#All],[Id_Serv]:[Dsg_EN Servico]],2+VALUE(LEFT(Type!$B$1,1)),0),"")</f>
        <v/>
      </c>
      <c r="G614" s="43" t="b">
        <f t="shared" ca="1" si="57"/>
        <v>0</v>
      </c>
      <c r="H614" s="73">
        <f t="shared" si="58"/>
        <v>11</v>
      </c>
      <c r="I614" s="73">
        <v>26</v>
      </c>
      <c r="J614" s="73">
        <v>2</v>
      </c>
      <c r="K614" s="72" t="str">
        <f t="shared" si="59"/>
        <v/>
      </c>
      <c r="L614" s="38" t="e">
        <f ca="1">VLOOKUP(B614,TA_Rubric!$A$1:$G$93,4+LEFT(Type!$B$1,1),)</f>
        <v>#N/A</v>
      </c>
    </row>
    <row r="615" spans="1:12" ht="63.95" customHeight="1" x14ac:dyDescent="0.25">
      <c r="A615" s="39" t="str">
        <f t="shared" ca="1" si="55"/>
        <v/>
      </c>
      <c r="B615" s="39" t="str">
        <f t="shared" ca="1" si="56"/>
        <v/>
      </c>
      <c r="C615" s="54"/>
      <c r="D615" s="16" t="b">
        <f t="shared" ca="1" si="60"/>
        <v>0</v>
      </c>
      <c r="E615" s="42" t="str">
        <f ca="1">_xlfn.IFNA(VLOOKUP(B615,Rubric[],2+VALUE(LEFT(Type!$B$1,1)),),"")</f>
        <v/>
      </c>
      <c r="F615" s="42" t="str">
        <f ca="1">_xlfn.IFNA(VLOOKUP(A615,Table4[[#All],[Id_Serv]:[Dsg_EN Servico]],2+VALUE(LEFT(Type!$B$1,1)),0),"")</f>
        <v/>
      </c>
      <c r="G615" s="43" t="b">
        <f t="shared" ca="1" si="57"/>
        <v>0</v>
      </c>
      <c r="H615" s="73">
        <f t="shared" si="58"/>
        <v>11</v>
      </c>
      <c r="I615" s="73">
        <v>27</v>
      </c>
      <c r="J615" s="73">
        <v>2</v>
      </c>
      <c r="K615" s="72" t="str">
        <f t="shared" si="59"/>
        <v/>
      </c>
      <c r="L615" s="38" t="e">
        <f ca="1">VLOOKUP(B615,TA_Rubric!$A$1:$G$93,4+LEFT(Type!$B$1,1),)</f>
        <v>#N/A</v>
      </c>
    </row>
    <row r="616" spans="1:12" ht="63.95" customHeight="1" x14ac:dyDescent="0.25">
      <c r="A616" s="39" t="str">
        <f t="shared" ca="1" si="55"/>
        <v/>
      </c>
      <c r="B616" s="39" t="str">
        <f t="shared" ca="1" si="56"/>
        <v/>
      </c>
      <c r="C616" s="54"/>
      <c r="D616" s="16" t="b">
        <f t="shared" ca="1" si="60"/>
        <v>0</v>
      </c>
      <c r="E616" s="42" t="str">
        <f ca="1">_xlfn.IFNA(VLOOKUP(B616,Rubric[],2+VALUE(LEFT(Type!$B$1,1)),),"")</f>
        <v/>
      </c>
      <c r="F616" s="42" t="str">
        <f ca="1">_xlfn.IFNA(VLOOKUP(A616,Table4[[#All],[Id_Serv]:[Dsg_EN Servico]],2+VALUE(LEFT(Type!$B$1,1)),0),"")</f>
        <v/>
      </c>
      <c r="G616" s="43" t="b">
        <f t="shared" ca="1" si="57"/>
        <v>0</v>
      </c>
      <c r="H616" s="73">
        <f t="shared" si="58"/>
        <v>11</v>
      </c>
      <c r="I616" s="73">
        <v>28</v>
      </c>
      <c r="J616" s="73">
        <v>2</v>
      </c>
      <c r="K616" s="72" t="str">
        <f t="shared" si="59"/>
        <v/>
      </c>
      <c r="L616" s="38" t="e">
        <f ca="1">VLOOKUP(B616,TA_Rubric!$A$1:$G$93,4+LEFT(Type!$B$1,1),)</f>
        <v>#N/A</v>
      </c>
    </row>
    <row r="617" spans="1:12" ht="63.95" customHeight="1" x14ac:dyDescent="0.25">
      <c r="A617" s="39" t="str">
        <f t="shared" ca="1" si="55"/>
        <v/>
      </c>
      <c r="B617" s="39" t="str">
        <f t="shared" ca="1" si="56"/>
        <v/>
      </c>
      <c r="C617" s="54"/>
      <c r="D617" s="16" t="b">
        <f t="shared" ca="1" si="60"/>
        <v>0</v>
      </c>
      <c r="E617" s="42" t="str">
        <f ca="1">_xlfn.IFNA(VLOOKUP(B617,Rubric[],2+VALUE(LEFT(Type!$B$1,1)),),"")</f>
        <v/>
      </c>
      <c r="F617" s="42" t="str">
        <f ca="1">_xlfn.IFNA(VLOOKUP(A617,Table4[[#All],[Id_Serv]:[Dsg_EN Servico]],2+VALUE(LEFT(Type!$B$1,1)),0),"")</f>
        <v/>
      </c>
      <c r="G617" s="43" t="b">
        <f t="shared" ca="1" si="57"/>
        <v>0</v>
      </c>
      <c r="H617" s="73">
        <f t="shared" si="58"/>
        <v>11</v>
      </c>
      <c r="I617" s="73">
        <v>29</v>
      </c>
      <c r="J617" s="73">
        <v>2</v>
      </c>
      <c r="K617" s="72" t="str">
        <f t="shared" si="59"/>
        <v/>
      </c>
      <c r="L617" s="38" t="e">
        <f ca="1">VLOOKUP(B617,TA_Rubric!$A$1:$G$93,4+LEFT(Type!$B$1,1),)</f>
        <v>#N/A</v>
      </c>
    </row>
    <row r="618" spans="1:12" ht="63.95" customHeight="1" x14ac:dyDescent="0.25">
      <c r="A618" s="39" t="str">
        <f t="shared" ca="1" si="55"/>
        <v/>
      </c>
      <c r="B618" s="39" t="str">
        <f t="shared" ca="1" si="56"/>
        <v/>
      </c>
      <c r="C618" s="54"/>
      <c r="D618" s="16" t="b">
        <f t="shared" ca="1" si="60"/>
        <v>0</v>
      </c>
      <c r="E618" s="42" t="str">
        <f ca="1">_xlfn.IFNA(VLOOKUP(B618,Rubric[],2+VALUE(LEFT(Type!$B$1,1)),),"")</f>
        <v/>
      </c>
      <c r="F618" s="42" t="str">
        <f ca="1">_xlfn.IFNA(VLOOKUP(A618,Table4[[#All],[Id_Serv]:[Dsg_EN Servico]],2+VALUE(LEFT(Type!$B$1,1)),0),"")</f>
        <v/>
      </c>
      <c r="G618" s="43" t="b">
        <f t="shared" ca="1" si="57"/>
        <v>0</v>
      </c>
      <c r="H618" s="73">
        <f t="shared" si="58"/>
        <v>11</v>
      </c>
      <c r="I618" s="73">
        <v>30</v>
      </c>
      <c r="J618" s="73">
        <v>2</v>
      </c>
      <c r="K618" s="72" t="str">
        <f t="shared" si="59"/>
        <v/>
      </c>
      <c r="L618" s="38" t="e">
        <f ca="1">VLOOKUP(B618,TA_Rubric!$A$1:$G$93,4+LEFT(Type!$B$1,1),)</f>
        <v>#N/A</v>
      </c>
    </row>
    <row r="619" spans="1:12" ht="63.95" customHeight="1" x14ac:dyDescent="0.25">
      <c r="A619" s="39" t="str">
        <f t="shared" ca="1" si="55"/>
        <v/>
      </c>
      <c r="B619" s="39" t="str">
        <f t="shared" ca="1" si="56"/>
        <v/>
      </c>
      <c r="C619" s="49"/>
      <c r="D619" s="16" t="b">
        <f t="shared" ca="1" si="60"/>
        <v>0</v>
      </c>
      <c r="E619" s="42" t="str">
        <f ca="1">_xlfn.IFNA(VLOOKUP(B619,Rubric[],2+VALUE(LEFT(Type!$B$1,1)),),"")</f>
        <v/>
      </c>
      <c r="F619" s="42" t="str">
        <f ca="1">_xlfn.IFNA(VLOOKUP(A619,Table4[[#All],[Id_Serv]:[Dsg_EN Servico]],2+VALUE(LEFT(Type!$B$1,1)),0),"")</f>
        <v/>
      </c>
      <c r="G619" s="43" t="b">
        <f t="shared" ca="1" si="57"/>
        <v>0</v>
      </c>
      <c r="H619" s="73">
        <f t="shared" si="58"/>
        <v>11</v>
      </c>
      <c r="I619" s="73">
        <v>31</v>
      </c>
      <c r="J619" s="73">
        <v>2</v>
      </c>
      <c r="K619" s="72" t="str">
        <f t="shared" si="59"/>
        <v/>
      </c>
      <c r="L619" s="38" t="e">
        <f ca="1">VLOOKUP(B619,TA_Rubric!$A$1:$G$93,4+LEFT(Type!$B$1,1),)</f>
        <v>#N/A</v>
      </c>
    </row>
    <row r="620" spans="1:12" ht="63.95" customHeight="1" x14ac:dyDescent="0.25">
      <c r="A620" s="39" t="str">
        <f t="shared" ca="1" si="55"/>
        <v/>
      </c>
      <c r="B620" s="39" t="str">
        <f t="shared" ca="1" si="56"/>
        <v/>
      </c>
      <c r="C620" s="49"/>
      <c r="D620" s="16" t="b">
        <f t="shared" ca="1" si="60"/>
        <v>0</v>
      </c>
      <c r="E620" s="42" t="str">
        <f ca="1">_xlfn.IFNA(VLOOKUP(B620,Rubric[],2+VALUE(LEFT(Type!$B$1,1)),),"")</f>
        <v/>
      </c>
      <c r="F620" s="42" t="str">
        <f ca="1">_xlfn.IFNA(VLOOKUP(A620,Table4[[#All],[Id_Serv]:[Dsg_EN Servico]],2+VALUE(LEFT(Type!$B$1,1)),0),"")</f>
        <v/>
      </c>
      <c r="G620" s="43" t="b">
        <f t="shared" ca="1" si="57"/>
        <v>0</v>
      </c>
      <c r="H620" s="73">
        <f t="shared" si="58"/>
        <v>11</v>
      </c>
      <c r="I620" s="73">
        <v>32</v>
      </c>
      <c r="J620" s="73">
        <v>2</v>
      </c>
      <c r="K620" s="72" t="str">
        <f t="shared" si="59"/>
        <v/>
      </c>
      <c r="L620" s="38" t="e">
        <f ca="1">VLOOKUP(B620,TA_Rubric!$A$1:$G$93,4+LEFT(Type!$B$1,1),)</f>
        <v>#N/A</v>
      </c>
    </row>
    <row r="621" spans="1:12" ht="63.95" customHeight="1" x14ac:dyDescent="0.25">
      <c r="A621" s="39" t="str">
        <f t="shared" ca="1" si="55"/>
        <v/>
      </c>
      <c r="B621" s="39" t="str">
        <f t="shared" ca="1" si="56"/>
        <v/>
      </c>
      <c r="C621" s="49"/>
      <c r="D621" s="16" t="b">
        <f t="shared" ca="1" si="60"/>
        <v>0</v>
      </c>
      <c r="E621" s="42" t="str">
        <f ca="1">_xlfn.IFNA(VLOOKUP(B621,Rubric[],2+VALUE(LEFT(Type!$B$1,1)),),"")</f>
        <v/>
      </c>
      <c r="F621" s="42" t="str">
        <f ca="1">_xlfn.IFNA(VLOOKUP(A621,Table4[[#All],[Id_Serv]:[Dsg_EN Servico]],2+VALUE(LEFT(Type!$B$1,1)),0),"")</f>
        <v/>
      </c>
      <c r="G621" s="43" t="b">
        <f t="shared" ca="1" si="57"/>
        <v>0</v>
      </c>
      <c r="H621" s="73">
        <f t="shared" si="58"/>
        <v>11</v>
      </c>
      <c r="I621" s="73">
        <v>33</v>
      </c>
      <c r="J621" s="73">
        <v>2</v>
      </c>
      <c r="K621" s="72" t="str">
        <f t="shared" si="59"/>
        <v/>
      </c>
      <c r="L621" s="38" t="e">
        <f ca="1">VLOOKUP(B621,TA_Rubric!$A$1:$G$93,4+LEFT(Type!$B$1,1),)</f>
        <v>#N/A</v>
      </c>
    </row>
    <row r="622" spans="1:12" ht="63.95" customHeight="1" x14ac:dyDescent="0.25">
      <c r="A622" s="39" t="str">
        <f t="shared" ca="1" si="55"/>
        <v/>
      </c>
      <c r="B622" s="39" t="str">
        <f t="shared" ca="1" si="56"/>
        <v/>
      </c>
      <c r="C622" s="49"/>
      <c r="D622" s="16" t="b">
        <f t="shared" ca="1" si="60"/>
        <v>0</v>
      </c>
      <c r="E622" s="42" t="str">
        <f ca="1">_xlfn.IFNA(VLOOKUP(B622,Rubric[],2+VALUE(LEFT(Type!$B$1,1)),),"")</f>
        <v/>
      </c>
      <c r="F622" s="42" t="str">
        <f ca="1">_xlfn.IFNA(VLOOKUP(A622,Table4[[#All],[Id_Serv]:[Dsg_EN Servico]],2+VALUE(LEFT(Type!$B$1,1)),0),"")</f>
        <v/>
      </c>
      <c r="G622" s="43" t="b">
        <f t="shared" ca="1" si="57"/>
        <v>0</v>
      </c>
      <c r="H622" s="73">
        <f t="shared" si="58"/>
        <v>11</v>
      </c>
      <c r="I622" s="73">
        <v>34</v>
      </c>
      <c r="J622" s="73">
        <v>2</v>
      </c>
      <c r="K622" s="72" t="str">
        <f t="shared" si="59"/>
        <v/>
      </c>
      <c r="L622" s="38" t="e">
        <f ca="1">VLOOKUP(B622,TA_Rubric!$A$1:$G$93,4+LEFT(Type!$B$1,1),)</f>
        <v>#N/A</v>
      </c>
    </row>
    <row r="623" spans="1:12" ht="63.95" customHeight="1" x14ac:dyDescent="0.25">
      <c r="A623" s="39" t="str">
        <f t="shared" ca="1" si="55"/>
        <v/>
      </c>
      <c r="B623" s="39" t="str">
        <f t="shared" ca="1" si="56"/>
        <v/>
      </c>
      <c r="C623" s="49"/>
      <c r="D623" s="16" t="b">
        <f t="shared" ca="1" si="60"/>
        <v>0</v>
      </c>
      <c r="E623" s="42" t="str">
        <f ca="1">_xlfn.IFNA(VLOOKUP(B623,Rubric[],2+VALUE(LEFT(Type!$B$1,1)),),"")</f>
        <v/>
      </c>
      <c r="F623" s="42" t="str">
        <f ca="1">_xlfn.IFNA(VLOOKUP(A623,Table4[[#All],[Id_Serv]:[Dsg_EN Servico]],2+VALUE(LEFT(Type!$B$1,1)),0),"")</f>
        <v/>
      </c>
      <c r="G623" s="43" t="b">
        <f t="shared" ca="1" si="57"/>
        <v>0</v>
      </c>
      <c r="H623" s="73">
        <f t="shared" si="58"/>
        <v>11</v>
      </c>
      <c r="I623" s="73">
        <v>35</v>
      </c>
      <c r="J623" s="73">
        <v>2</v>
      </c>
      <c r="K623" s="72" t="str">
        <f t="shared" si="59"/>
        <v/>
      </c>
      <c r="L623" s="38" t="e">
        <f ca="1">VLOOKUP(B623,TA_Rubric!$A$1:$G$93,4+LEFT(Type!$B$1,1),)</f>
        <v>#N/A</v>
      </c>
    </row>
    <row r="624" spans="1:12" ht="63.95" customHeight="1" x14ac:dyDescent="0.25">
      <c r="A624" s="39" t="str">
        <f t="shared" ca="1" si="55"/>
        <v/>
      </c>
      <c r="B624" s="39" t="str">
        <f t="shared" ca="1" si="56"/>
        <v/>
      </c>
      <c r="C624" s="49"/>
      <c r="D624" s="16" t="b">
        <f t="shared" ca="1" si="60"/>
        <v>0</v>
      </c>
      <c r="E624" s="42" t="str">
        <f ca="1">_xlfn.IFNA(VLOOKUP(B624,Rubric[],2+VALUE(LEFT(Type!$B$1,1)),),"")</f>
        <v/>
      </c>
      <c r="F624" s="42" t="str">
        <f ca="1">_xlfn.IFNA(VLOOKUP(A624,Table4[[#All],[Id_Serv]:[Dsg_EN Servico]],2+VALUE(LEFT(Type!$B$1,1)),0),"")</f>
        <v/>
      </c>
      <c r="G624" s="43" t="b">
        <f t="shared" ca="1" si="57"/>
        <v>0</v>
      </c>
      <c r="H624" s="73">
        <f t="shared" si="58"/>
        <v>11</v>
      </c>
      <c r="I624" s="73">
        <v>36</v>
      </c>
      <c r="J624" s="73">
        <v>2</v>
      </c>
      <c r="K624" s="72" t="str">
        <f t="shared" si="59"/>
        <v/>
      </c>
      <c r="L624" s="38" t="e">
        <f ca="1">VLOOKUP(B624,TA_Rubric!$A$1:$G$93,4+LEFT(Type!$B$1,1),)</f>
        <v>#N/A</v>
      </c>
    </row>
    <row r="625" spans="1:12" ht="63.95" customHeight="1" x14ac:dyDescent="0.25">
      <c r="A625" s="39" t="str">
        <f t="shared" ca="1" si="55"/>
        <v/>
      </c>
      <c r="B625" s="39" t="str">
        <f t="shared" ca="1" si="56"/>
        <v/>
      </c>
      <c r="C625" s="49"/>
      <c r="D625" s="16" t="b">
        <f t="shared" ca="1" si="60"/>
        <v>0</v>
      </c>
      <c r="E625" s="42" t="str">
        <f ca="1">_xlfn.IFNA(VLOOKUP(B625,Rubric[],2+VALUE(LEFT(Type!$B$1,1)),),"")</f>
        <v/>
      </c>
      <c r="F625" s="42" t="str">
        <f ca="1">_xlfn.IFNA(VLOOKUP(A625,Table4[[#All],[Id_Serv]:[Dsg_EN Servico]],2+VALUE(LEFT(Type!$B$1,1)),0),"")</f>
        <v/>
      </c>
      <c r="G625" s="43" t="b">
        <f t="shared" ca="1" si="57"/>
        <v>0</v>
      </c>
      <c r="H625" s="73">
        <f t="shared" si="58"/>
        <v>11</v>
      </c>
      <c r="I625" s="73">
        <v>37</v>
      </c>
      <c r="J625" s="73">
        <v>2</v>
      </c>
      <c r="K625" s="72" t="str">
        <f t="shared" si="59"/>
        <v/>
      </c>
      <c r="L625" s="38" t="e">
        <f ca="1">VLOOKUP(B625,TA_Rubric!$A$1:$G$93,4+LEFT(Type!$B$1,1),)</f>
        <v>#N/A</v>
      </c>
    </row>
    <row r="626" spans="1:12" ht="63.95" customHeight="1" x14ac:dyDescent="0.25">
      <c r="A626" s="39" t="str">
        <f t="shared" ca="1" si="55"/>
        <v/>
      </c>
      <c r="B626" s="39" t="str">
        <f t="shared" ca="1" si="56"/>
        <v/>
      </c>
      <c r="C626" s="49"/>
      <c r="D626" s="16" t="b">
        <f t="shared" ca="1" si="60"/>
        <v>0</v>
      </c>
      <c r="E626" s="42" t="str">
        <f ca="1">_xlfn.IFNA(VLOOKUP(B626,Rubric[],2+VALUE(LEFT(Type!$B$1,1)),),"")</f>
        <v/>
      </c>
      <c r="F626" s="42" t="str">
        <f ca="1">_xlfn.IFNA(VLOOKUP(A626,Table4[[#All],[Id_Serv]:[Dsg_EN Servico]],2+VALUE(LEFT(Type!$B$1,1)),0),"")</f>
        <v/>
      </c>
      <c r="G626" s="43" t="b">
        <f t="shared" ca="1" si="57"/>
        <v>0</v>
      </c>
      <c r="H626" s="73">
        <f t="shared" si="58"/>
        <v>11</v>
      </c>
      <c r="I626" s="73">
        <v>38</v>
      </c>
      <c r="J626" s="73">
        <v>2</v>
      </c>
      <c r="K626" s="72" t="str">
        <f t="shared" si="59"/>
        <v/>
      </c>
      <c r="L626" s="38" t="e">
        <f ca="1">VLOOKUP(B626,TA_Rubric!$A$1:$G$93,4+LEFT(Type!$B$1,1),)</f>
        <v>#N/A</v>
      </c>
    </row>
    <row r="627" spans="1:12" ht="63.95" customHeight="1" x14ac:dyDescent="0.25">
      <c r="A627" s="39" t="str">
        <f t="shared" ca="1" si="55"/>
        <v/>
      </c>
      <c r="B627" s="39" t="str">
        <f t="shared" ca="1" si="56"/>
        <v/>
      </c>
      <c r="C627" s="49"/>
      <c r="D627" s="16" t="b">
        <f t="shared" ca="1" si="60"/>
        <v>0</v>
      </c>
      <c r="E627" s="42" t="str">
        <f ca="1">_xlfn.IFNA(VLOOKUP(B627,Rubric[],2+VALUE(LEFT(Type!$B$1,1)),),"")</f>
        <v/>
      </c>
      <c r="F627" s="42" t="str">
        <f ca="1">_xlfn.IFNA(VLOOKUP(A627,Table4[[#All],[Id_Serv]:[Dsg_EN Servico]],2+VALUE(LEFT(Type!$B$1,1)),0),"")</f>
        <v/>
      </c>
      <c r="G627" s="43" t="b">
        <f t="shared" ca="1" si="57"/>
        <v>0</v>
      </c>
      <c r="H627" s="73">
        <f t="shared" si="58"/>
        <v>11</v>
      </c>
      <c r="I627" s="73">
        <v>39</v>
      </c>
      <c r="J627" s="73">
        <v>2</v>
      </c>
      <c r="K627" s="72" t="str">
        <f t="shared" si="59"/>
        <v/>
      </c>
      <c r="L627" s="38" t="e">
        <f ca="1">VLOOKUP(B627,TA_Rubric!$A$1:$G$93,4+LEFT(Type!$B$1,1),)</f>
        <v>#N/A</v>
      </c>
    </row>
    <row r="628" spans="1:12" ht="63.95" customHeight="1" x14ac:dyDescent="0.25">
      <c r="A628" s="39" t="str">
        <f t="shared" ca="1" si="55"/>
        <v/>
      </c>
      <c r="B628" s="39" t="str">
        <f t="shared" ca="1" si="56"/>
        <v/>
      </c>
      <c r="C628" s="49"/>
      <c r="D628" s="16" t="b">
        <f t="shared" ca="1" si="60"/>
        <v>0</v>
      </c>
      <c r="E628" s="42" t="str">
        <f ca="1">_xlfn.IFNA(VLOOKUP(B628,Rubric[],2+VALUE(LEFT(Type!$B$1,1)),),"")</f>
        <v/>
      </c>
      <c r="F628" s="42" t="str">
        <f ca="1">_xlfn.IFNA(VLOOKUP(A628,Table4[[#All],[Id_Serv]:[Dsg_EN Servico]],2+VALUE(LEFT(Type!$B$1,1)),0),"")</f>
        <v/>
      </c>
      <c r="G628" s="43" t="b">
        <f t="shared" ca="1" si="57"/>
        <v>0</v>
      </c>
      <c r="H628" s="73">
        <f t="shared" si="58"/>
        <v>11</v>
      </c>
      <c r="I628" s="73">
        <v>40</v>
      </c>
      <c r="J628" s="73">
        <v>2</v>
      </c>
      <c r="K628" s="72" t="str">
        <f t="shared" si="59"/>
        <v/>
      </c>
      <c r="L628" s="38" t="e">
        <f ca="1">VLOOKUP(B628,TA_Rubric!$A$1:$G$93,4+LEFT(Type!$B$1,1),)</f>
        <v>#N/A</v>
      </c>
    </row>
    <row r="629" spans="1:12" ht="63.95" customHeight="1" x14ac:dyDescent="0.25">
      <c r="A629" s="39" t="str">
        <f t="shared" ca="1" si="55"/>
        <v/>
      </c>
      <c r="B629" s="39" t="str">
        <f t="shared" ca="1" si="56"/>
        <v/>
      </c>
      <c r="C629" s="49"/>
      <c r="D629" s="16" t="b">
        <f t="shared" ca="1" si="60"/>
        <v>0</v>
      </c>
      <c r="E629" s="42" t="str">
        <f ca="1">_xlfn.IFNA(VLOOKUP(B629,Rubric[],2+VALUE(LEFT(Type!$B$1,1)),),"")</f>
        <v/>
      </c>
      <c r="F629" s="42" t="str">
        <f ca="1">_xlfn.IFNA(VLOOKUP(A629,Table4[[#All],[Id_Serv]:[Dsg_EN Servico]],2+VALUE(LEFT(Type!$B$1,1)),0),"")</f>
        <v/>
      </c>
      <c r="G629" s="43" t="b">
        <f t="shared" ca="1" si="57"/>
        <v>0</v>
      </c>
      <c r="H629" s="73">
        <f t="shared" si="58"/>
        <v>11</v>
      </c>
      <c r="I629" s="73">
        <v>41</v>
      </c>
      <c r="J629" s="73">
        <v>2</v>
      </c>
      <c r="K629" s="72" t="str">
        <f t="shared" si="59"/>
        <v/>
      </c>
      <c r="L629" s="38" t="e">
        <f ca="1">VLOOKUP(B629,TA_Rubric!$A$1:$G$93,4+LEFT(Type!$B$1,1),)</f>
        <v>#N/A</v>
      </c>
    </row>
    <row r="630" spans="1:12" ht="63.95" customHeight="1" x14ac:dyDescent="0.25">
      <c r="A630" s="39" t="str">
        <f t="shared" ca="1" si="55"/>
        <v/>
      </c>
      <c r="B630" s="39" t="str">
        <f t="shared" ca="1" si="56"/>
        <v/>
      </c>
      <c r="C630" s="49"/>
      <c r="D630" s="16" t="b">
        <f t="shared" ca="1" si="60"/>
        <v>0</v>
      </c>
      <c r="E630" s="42" t="str">
        <f ca="1">_xlfn.IFNA(VLOOKUP(B630,Rubric[],2+VALUE(LEFT(Type!$B$1,1)),),"")</f>
        <v/>
      </c>
      <c r="F630" s="42" t="str">
        <f ca="1">_xlfn.IFNA(VLOOKUP(A630,Table4[[#All],[Id_Serv]:[Dsg_EN Servico]],2+VALUE(LEFT(Type!$B$1,1)),0),"")</f>
        <v/>
      </c>
      <c r="G630" s="43" t="b">
        <f t="shared" ca="1" si="57"/>
        <v>0</v>
      </c>
      <c r="H630" s="73">
        <f t="shared" si="58"/>
        <v>11</v>
      </c>
      <c r="I630" s="73">
        <v>42</v>
      </c>
      <c r="J630" s="73">
        <v>2</v>
      </c>
      <c r="K630" s="72" t="str">
        <f t="shared" si="59"/>
        <v/>
      </c>
      <c r="L630" s="38" t="e">
        <f ca="1">VLOOKUP(B630,TA_Rubric!$A$1:$G$93,4+LEFT(Type!$B$1,1),)</f>
        <v>#N/A</v>
      </c>
    </row>
    <row r="631" spans="1:12" ht="63.95" customHeight="1" x14ac:dyDescent="0.25">
      <c r="A631" s="39" t="str">
        <f t="shared" ca="1" si="55"/>
        <v/>
      </c>
      <c r="B631" s="39" t="str">
        <f t="shared" ca="1" si="56"/>
        <v/>
      </c>
      <c r="C631" s="49"/>
      <c r="D631" s="16" t="b">
        <f t="shared" ca="1" si="60"/>
        <v>0</v>
      </c>
      <c r="E631" s="42" t="str">
        <f ca="1">_xlfn.IFNA(VLOOKUP(B631,Rubric[],2+VALUE(LEFT(Type!$B$1,1)),),"")</f>
        <v/>
      </c>
      <c r="F631" s="42" t="str">
        <f ca="1">_xlfn.IFNA(VLOOKUP(A631,Table4[[#All],[Id_Serv]:[Dsg_EN Servico]],2+VALUE(LEFT(Type!$B$1,1)),0),"")</f>
        <v/>
      </c>
      <c r="G631" s="43" t="b">
        <f t="shared" ca="1" si="57"/>
        <v>0</v>
      </c>
      <c r="H631" s="73">
        <f t="shared" si="58"/>
        <v>11</v>
      </c>
      <c r="I631" s="73">
        <v>43</v>
      </c>
      <c r="J631" s="73">
        <v>2</v>
      </c>
      <c r="K631" s="72" t="str">
        <f t="shared" si="59"/>
        <v/>
      </c>
      <c r="L631" s="38" t="e">
        <f ca="1">VLOOKUP(B631,TA_Rubric!$A$1:$G$93,4+LEFT(Type!$B$1,1),)</f>
        <v>#N/A</v>
      </c>
    </row>
    <row r="632" spans="1:12" ht="63.95" customHeight="1" x14ac:dyDescent="0.25">
      <c r="A632" s="39" t="str">
        <f t="shared" ca="1" si="55"/>
        <v/>
      </c>
      <c r="B632" s="39" t="str">
        <f t="shared" ca="1" si="56"/>
        <v/>
      </c>
      <c r="C632" s="49"/>
      <c r="D632" s="16" t="b">
        <f t="shared" ca="1" si="60"/>
        <v>0</v>
      </c>
      <c r="E632" s="42" t="str">
        <f ca="1">_xlfn.IFNA(VLOOKUP(B632,Rubric[],2+VALUE(LEFT(Type!$B$1,1)),),"")</f>
        <v/>
      </c>
      <c r="F632" s="42" t="str">
        <f ca="1">_xlfn.IFNA(VLOOKUP(A632,Table4[[#All],[Id_Serv]:[Dsg_EN Servico]],2+VALUE(LEFT(Type!$B$1,1)),0),"")</f>
        <v/>
      </c>
      <c r="G632" s="43" t="b">
        <f t="shared" ca="1" si="57"/>
        <v>0</v>
      </c>
      <c r="H632" s="73">
        <f t="shared" si="58"/>
        <v>11</v>
      </c>
      <c r="I632" s="73">
        <v>44</v>
      </c>
      <c r="J632" s="73">
        <v>2</v>
      </c>
      <c r="K632" s="72" t="str">
        <f t="shared" si="59"/>
        <v/>
      </c>
      <c r="L632" s="38" t="e">
        <f ca="1">VLOOKUP(B632,TA_Rubric!$A$1:$G$93,4+LEFT(Type!$B$1,1),)</f>
        <v>#N/A</v>
      </c>
    </row>
    <row r="633" spans="1:12" ht="63.95" customHeight="1" x14ac:dyDescent="0.25">
      <c r="A633" s="39" t="str">
        <f t="shared" ca="1" si="55"/>
        <v/>
      </c>
      <c r="B633" s="39" t="str">
        <f t="shared" ca="1" si="56"/>
        <v/>
      </c>
      <c r="C633" s="49"/>
      <c r="D633" s="16" t="b">
        <f t="shared" ca="1" si="60"/>
        <v>0</v>
      </c>
      <c r="E633" s="42" t="str">
        <f ca="1">_xlfn.IFNA(VLOOKUP(B633,Rubric[],2+VALUE(LEFT(Type!$B$1,1)),),"")</f>
        <v/>
      </c>
      <c r="F633" s="42" t="str">
        <f ca="1">_xlfn.IFNA(VLOOKUP(A633,Table4[[#All],[Id_Serv]:[Dsg_EN Servico]],2+VALUE(LEFT(Type!$B$1,1)),0),"")</f>
        <v/>
      </c>
      <c r="G633" s="43" t="b">
        <f t="shared" ca="1" si="57"/>
        <v>0</v>
      </c>
      <c r="H633" s="73">
        <f t="shared" si="58"/>
        <v>11</v>
      </c>
      <c r="I633" s="73">
        <v>45</v>
      </c>
      <c r="J633" s="73">
        <v>2</v>
      </c>
      <c r="K633" s="72" t="str">
        <f t="shared" si="59"/>
        <v/>
      </c>
      <c r="L633" s="38" t="e">
        <f ca="1">VLOOKUP(B633,TA_Rubric!$A$1:$G$93,4+LEFT(Type!$B$1,1),)</f>
        <v>#N/A</v>
      </c>
    </row>
    <row r="634" spans="1:12" ht="63.95" customHeight="1" x14ac:dyDescent="0.25">
      <c r="A634" s="39" t="str">
        <f t="shared" ca="1" si="55"/>
        <v/>
      </c>
      <c r="B634" s="39" t="str">
        <f t="shared" ca="1" si="56"/>
        <v/>
      </c>
      <c r="C634" s="49"/>
      <c r="D634" s="16" t="b">
        <f t="shared" ca="1" si="60"/>
        <v>0</v>
      </c>
      <c r="E634" s="42" t="str">
        <f ca="1">_xlfn.IFNA(VLOOKUP(B634,Rubric[],2+VALUE(LEFT(Type!$B$1,1)),),"")</f>
        <v/>
      </c>
      <c r="F634" s="42" t="str">
        <f ca="1">_xlfn.IFNA(VLOOKUP(A634,Table4[[#All],[Id_Serv]:[Dsg_EN Servico]],2+VALUE(LEFT(Type!$B$1,1)),0),"")</f>
        <v/>
      </c>
      <c r="G634" s="43" t="b">
        <f t="shared" ca="1" si="57"/>
        <v>0</v>
      </c>
      <c r="H634" s="73">
        <f t="shared" si="58"/>
        <v>11</v>
      </c>
      <c r="I634" s="73">
        <v>46</v>
      </c>
      <c r="J634" s="73">
        <v>2</v>
      </c>
      <c r="K634" s="72" t="str">
        <f t="shared" si="59"/>
        <v/>
      </c>
      <c r="L634" s="38" t="e">
        <f ca="1">VLOOKUP(B634,TA_Rubric!$A$1:$G$93,4+LEFT(Type!$B$1,1),)</f>
        <v>#N/A</v>
      </c>
    </row>
    <row r="635" spans="1:12" ht="63.95" customHeight="1" x14ac:dyDescent="0.25">
      <c r="A635" s="39" t="str">
        <f t="shared" ca="1" si="55"/>
        <v/>
      </c>
      <c r="B635" s="39" t="str">
        <f t="shared" ca="1" si="56"/>
        <v/>
      </c>
      <c r="C635" s="49"/>
      <c r="D635" s="16" t="b">
        <f t="shared" ca="1" si="60"/>
        <v>0</v>
      </c>
      <c r="E635" s="42" t="str">
        <f ca="1">_xlfn.IFNA(VLOOKUP(B635,Rubric[],2+VALUE(LEFT(Type!$B$1,1)),),"")</f>
        <v/>
      </c>
      <c r="F635" s="42" t="str">
        <f ca="1">_xlfn.IFNA(VLOOKUP(A635,Table4[[#All],[Id_Serv]:[Dsg_EN Servico]],2+VALUE(LEFT(Type!$B$1,1)),0),"")</f>
        <v/>
      </c>
      <c r="G635" s="43" t="b">
        <f t="shared" ca="1" si="57"/>
        <v>0</v>
      </c>
      <c r="H635" s="73">
        <f t="shared" si="58"/>
        <v>11</v>
      </c>
      <c r="I635" s="73">
        <v>47</v>
      </c>
      <c r="J635" s="73">
        <v>2</v>
      </c>
      <c r="K635" s="72" t="str">
        <f t="shared" si="59"/>
        <v/>
      </c>
      <c r="L635" s="38" t="e">
        <f ca="1">VLOOKUP(B635,TA_Rubric!$A$1:$G$93,4+LEFT(Type!$B$1,1),)</f>
        <v>#N/A</v>
      </c>
    </row>
    <row r="636" spans="1:12" ht="63.95" customHeight="1" x14ac:dyDescent="0.25">
      <c r="A636" s="39" t="str">
        <f t="shared" ca="1" si="55"/>
        <v/>
      </c>
      <c r="B636" s="39" t="str">
        <f t="shared" ca="1" si="56"/>
        <v/>
      </c>
      <c r="C636" s="49"/>
      <c r="D636" s="16" t="b">
        <f t="shared" ca="1" si="60"/>
        <v>0</v>
      </c>
      <c r="E636" s="42" t="str">
        <f ca="1">_xlfn.IFNA(VLOOKUP(B636,Rubric[],2+VALUE(LEFT(Type!$B$1,1)),),"")</f>
        <v/>
      </c>
      <c r="F636" s="42" t="str">
        <f ca="1">_xlfn.IFNA(VLOOKUP(A636,Table4[[#All],[Id_Serv]:[Dsg_EN Servico]],2+VALUE(LEFT(Type!$B$1,1)),0),"")</f>
        <v/>
      </c>
      <c r="G636" s="43" t="b">
        <f t="shared" ca="1" si="57"/>
        <v>0</v>
      </c>
      <c r="H636" s="73">
        <f t="shared" si="58"/>
        <v>11</v>
      </c>
      <c r="I636" s="73">
        <v>48</v>
      </c>
      <c r="J636" s="73">
        <v>2</v>
      </c>
      <c r="K636" s="72" t="str">
        <f t="shared" si="59"/>
        <v/>
      </c>
      <c r="L636" s="38" t="e">
        <f ca="1">VLOOKUP(B636,TA_Rubric!$A$1:$G$93,4+LEFT(Type!$B$1,1),)</f>
        <v>#N/A</v>
      </c>
    </row>
    <row r="637" spans="1:12" ht="63.95" customHeight="1" x14ac:dyDescent="0.25">
      <c r="A637" s="39" t="str">
        <f t="shared" ca="1" si="55"/>
        <v/>
      </c>
      <c r="B637" s="39" t="str">
        <f t="shared" ca="1" si="56"/>
        <v/>
      </c>
      <c r="C637" s="49"/>
      <c r="D637" s="16" t="b">
        <f t="shared" ca="1" si="60"/>
        <v>0</v>
      </c>
      <c r="E637" s="42" t="str">
        <f ca="1">_xlfn.IFNA(VLOOKUP(B637,Rubric[],2+VALUE(LEFT(Type!$B$1,1)),),"")</f>
        <v/>
      </c>
      <c r="F637" s="42" t="str">
        <f ca="1">_xlfn.IFNA(VLOOKUP(A637,Table4[[#All],[Id_Serv]:[Dsg_EN Servico]],2+VALUE(LEFT(Type!$B$1,1)),0),"")</f>
        <v/>
      </c>
      <c r="G637" s="43" t="b">
        <f t="shared" ca="1" si="57"/>
        <v>0</v>
      </c>
      <c r="H637" s="73">
        <f t="shared" si="58"/>
        <v>11</v>
      </c>
      <c r="I637" s="73">
        <v>49</v>
      </c>
      <c r="J637" s="73">
        <v>2</v>
      </c>
      <c r="K637" s="72" t="str">
        <f t="shared" si="59"/>
        <v/>
      </c>
      <c r="L637" s="38" t="e">
        <f ca="1">VLOOKUP(B637,TA_Rubric!$A$1:$G$93,4+LEFT(Type!$B$1,1),)</f>
        <v>#N/A</v>
      </c>
    </row>
    <row r="638" spans="1:12" ht="63.95" customHeight="1" x14ac:dyDescent="0.25">
      <c r="A638" s="39" t="str">
        <f t="shared" ca="1" si="55"/>
        <v/>
      </c>
      <c r="B638" s="39" t="str">
        <f t="shared" ca="1" si="56"/>
        <v/>
      </c>
      <c r="C638" s="49"/>
      <c r="D638" s="16" t="b">
        <f t="shared" ca="1" si="60"/>
        <v>0</v>
      </c>
      <c r="E638" s="42" t="str">
        <f ca="1">_xlfn.IFNA(VLOOKUP(B638,Rubric[],2+VALUE(LEFT(Type!$B$1,1)),),"")</f>
        <v/>
      </c>
      <c r="F638" s="42" t="str">
        <f ca="1">_xlfn.IFNA(VLOOKUP(A638,Table4[[#All],[Id_Serv]:[Dsg_EN Servico]],2+VALUE(LEFT(Type!$B$1,1)),0),"")</f>
        <v/>
      </c>
      <c r="G638" s="43" t="b">
        <f t="shared" ca="1" si="57"/>
        <v>0</v>
      </c>
      <c r="H638" s="73">
        <f t="shared" si="58"/>
        <v>11</v>
      </c>
      <c r="I638" s="73">
        <v>50</v>
      </c>
      <c r="J638" s="73">
        <v>2</v>
      </c>
      <c r="K638" s="72" t="str">
        <f t="shared" si="59"/>
        <v/>
      </c>
      <c r="L638" s="38" t="e">
        <f ca="1">VLOOKUP(B638,TA_Rubric!$A$1:$G$93,4+LEFT(Type!$B$1,1),)</f>
        <v>#N/A</v>
      </c>
    </row>
    <row r="639" spans="1:12" ht="63.95" customHeight="1" x14ac:dyDescent="0.25">
      <c r="A639" s="39" t="str">
        <f t="shared" ca="1" si="55"/>
        <v/>
      </c>
      <c r="B639" s="39" t="str">
        <f t="shared" ca="1" si="56"/>
        <v/>
      </c>
      <c r="C639" s="49"/>
      <c r="D639" s="16" t="b">
        <f t="shared" ca="1" si="60"/>
        <v>0</v>
      </c>
      <c r="E639" s="42" t="str">
        <f ca="1">_xlfn.IFNA(VLOOKUP(B639,Rubric[],2+VALUE(LEFT(Type!$B$1,1)),),"")</f>
        <v/>
      </c>
      <c r="F639" s="42" t="str">
        <f ca="1">_xlfn.IFNA(VLOOKUP(A639,Table4[[#All],[Id_Serv]:[Dsg_EN Servico]],2+VALUE(LEFT(Type!$B$1,1)),0),"")</f>
        <v/>
      </c>
      <c r="G639" s="43" t="b">
        <f t="shared" ca="1" si="57"/>
        <v>0</v>
      </c>
      <c r="H639" s="73">
        <f t="shared" si="58"/>
        <v>11</v>
      </c>
      <c r="I639" s="73">
        <v>51</v>
      </c>
      <c r="J639" s="73">
        <v>2</v>
      </c>
      <c r="K639" s="72" t="str">
        <f t="shared" si="59"/>
        <v/>
      </c>
      <c r="L639" s="38" t="e">
        <f ca="1">VLOOKUP(B639,TA_Rubric!$A$1:$G$93,4+LEFT(Type!$B$1,1),)</f>
        <v>#N/A</v>
      </c>
    </row>
    <row r="640" spans="1:12" ht="63.95" customHeight="1" x14ac:dyDescent="0.25">
      <c r="A640" s="39" t="str">
        <f t="shared" ca="1" si="55"/>
        <v/>
      </c>
      <c r="B640" s="39" t="str">
        <f t="shared" ca="1" si="56"/>
        <v/>
      </c>
      <c r="C640" s="49"/>
      <c r="D640" s="16" t="b">
        <f t="shared" ca="1" si="60"/>
        <v>0</v>
      </c>
      <c r="E640" s="42" t="str">
        <f ca="1">_xlfn.IFNA(VLOOKUP(B640,Rubric[],2+VALUE(LEFT(Type!$B$1,1)),),"")</f>
        <v/>
      </c>
      <c r="F640" s="42" t="str">
        <f ca="1">_xlfn.IFNA(VLOOKUP(A640,Table4[[#All],[Id_Serv]:[Dsg_EN Servico]],2+VALUE(LEFT(Type!$B$1,1)),0),"")</f>
        <v/>
      </c>
      <c r="G640" s="43" t="b">
        <f t="shared" ca="1" si="57"/>
        <v>0</v>
      </c>
      <c r="H640" s="73">
        <f t="shared" si="58"/>
        <v>11</v>
      </c>
      <c r="I640" s="73">
        <v>52</v>
      </c>
      <c r="J640" s="73">
        <v>2</v>
      </c>
      <c r="K640" s="72" t="str">
        <f t="shared" si="59"/>
        <v/>
      </c>
      <c r="L640" s="38" t="e">
        <f ca="1">VLOOKUP(B640,TA_Rubric!$A$1:$G$93,4+LEFT(Type!$B$1,1),)</f>
        <v>#N/A</v>
      </c>
    </row>
    <row r="641" spans="1:12" ht="63.95" customHeight="1" x14ac:dyDescent="0.25">
      <c r="A641" s="39" t="str">
        <f t="shared" ca="1" si="55"/>
        <v/>
      </c>
      <c r="B641" s="39" t="str">
        <f t="shared" ca="1" si="56"/>
        <v/>
      </c>
      <c r="C641" s="49"/>
      <c r="D641" s="16" t="b">
        <f t="shared" ca="1" si="60"/>
        <v>0</v>
      </c>
      <c r="E641" s="42" t="str">
        <f ca="1">_xlfn.IFNA(VLOOKUP(B641,Rubric[],2+VALUE(LEFT(Type!$B$1,1)),),"")</f>
        <v/>
      </c>
      <c r="F641" s="42" t="str">
        <f ca="1">_xlfn.IFNA(VLOOKUP(A641,Table4[[#All],[Id_Serv]:[Dsg_EN Servico]],2+VALUE(LEFT(Type!$B$1,1)),0),"")</f>
        <v/>
      </c>
      <c r="G641" s="43" t="b">
        <f t="shared" ca="1" si="57"/>
        <v>0</v>
      </c>
      <c r="H641" s="73">
        <f t="shared" si="58"/>
        <v>11</v>
      </c>
      <c r="I641" s="73">
        <v>53</v>
      </c>
      <c r="J641" s="73">
        <v>2</v>
      </c>
      <c r="K641" s="72" t="str">
        <f t="shared" si="59"/>
        <v/>
      </c>
      <c r="L641" s="38" t="e">
        <f ca="1">VLOOKUP(B641,TA_Rubric!$A$1:$G$93,4+LEFT(Type!$B$1,1),)</f>
        <v>#N/A</v>
      </c>
    </row>
    <row r="642" spans="1:12" ht="63.95" customHeight="1" x14ac:dyDescent="0.25">
      <c r="A642" s="39" t="str">
        <f t="shared" ref="A642:A705" ca="1" si="61">INDIRECT("Type!"&amp;ADDRESS(H642,J642))</f>
        <v/>
      </c>
      <c r="B642" s="39" t="str">
        <f t="shared" ref="B642:B705" ca="1" si="62">IF(A642="","",I642)</f>
        <v/>
      </c>
      <c r="C642" s="49"/>
      <c r="D642" s="16" t="b">
        <f t="shared" ca="1" si="60"/>
        <v>0</v>
      </c>
      <c r="E642" s="42" t="str">
        <f ca="1">_xlfn.IFNA(VLOOKUP(B642,Rubric[],2+VALUE(LEFT(Type!$B$1,1)),),"")</f>
        <v/>
      </c>
      <c r="F642" s="42" t="str">
        <f ca="1">_xlfn.IFNA(VLOOKUP(A642,Table4[[#All],[Id_Serv]:[Dsg_EN Servico]],2+VALUE(LEFT(Type!$B$1,1)),0),"")</f>
        <v/>
      </c>
      <c r="G642" s="43" t="b">
        <f t="shared" ref="G642:G705" ca="1" si="63">IF(A642="",FALSE,INDIRECT("Type!"&amp;ADDRESS(H642,J642+2)))</f>
        <v>0</v>
      </c>
      <c r="H642" s="73">
        <f t="shared" si="58"/>
        <v>11</v>
      </c>
      <c r="I642" s="73">
        <v>54</v>
      </c>
      <c r="J642" s="73">
        <v>2</v>
      </c>
      <c r="K642" s="72" t="str">
        <f t="shared" si="59"/>
        <v/>
      </c>
      <c r="L642" s="38" t="e">
        <f ca="1">VLOOKUP(B642,TA_Rubric!$A$1:$G$93,4+LEFT(Type!$B$1,1),)</f>
        <v>#N/A</v>
      </c>
    </row>
    <row r="643" spans="1:12" ht="63.95" customHeight="1" x14ac:dyDescent="0.25">
      <c r="A643" s="39" t="str">
        <f t="shared" ca="1" si="61"/>
        <v/>
      </c>
      <c r="B643" s="39" t="str">
        <f t="shared" ca="1" si="62"/>
        <v/>
      </c>
      <c r="C643" s="49"/>
      <c r="D643" s="16" t="b">
        <f t="shared" ca="1" si="60"/>
        <v>0</v>
      </c>
      <c r="E643" s="42" t="str">
        <f ca="1">_xlfn.IFNA(VLOOKUP(B643,Rubric[],2+VALUE(LEFT(Type!$B$1,1)),),"")</f>
        <v/>
      </c>
      <c r="F643" s="42" t="str">
        <f ca="1">_xlfn.IFNA(VLOOKUP(A643,Table4[[#All],[Id_Serv]:[Dsg_EN Servico]],2+VALUE(LEFT(Type!$B$1,1)),0),"")</f>
        <v/>
      </c>
      <c r="G643" s="43" t="b">
        <f t="shared" ca="1" si="63"/>
        <v>0</v>
      </c>
      <c r="H643" s="73">
        <f t="shared" ref="H643:H706" si="64">IF(I642&gt;I643,H642+1,H642)</f>
        <v>11</v>
      </c>
      <c r="I643" s="73">
        <v>55</v>
      </c>
      <c r="J643" s="73">
        <v>2</v>
      </c>
      <c r="K643" s="72" t="str">
        <f t="shared" ref="K643:K706" si="65">IF(C643&lt;&gt;"",1,"")</f>
        <v/>
      </c>
      <c r="L643" s="38" t="e">
        <f ca="1">VLOOKUP(B643,TA_Rubric!$A$1:$G$93,4+LEFT(Type!$B$1,1),)</f>
        <v>#N/A</v>
      </c>
    </row>
    <row r="644" spans="1:12" ht="63.95" customHeight="1" x14ac:dyDescent="0.25">
      <c r="A644" s="39" t="str">
        <f t="shared" ca="1" si="61"/>
        <v/>
      </c>
      <c r="B644" s="39" t="str">
        <f t="shared" ca="1" si="62"/>
        <v/>
      </c>
      <c r="C644" s="49"/>
      <c r="D644" s="16" t="b">
        <f t="shared" ca="1" si="60"/>
        <v>0</v>
      </c>
      <c r="E644" s="42" t="str">
        <f ca="1">_xlfn.IFNA(VLOOKUP(B644,Rubric[],2+VALUE(LEFT(Type!$B$1,1)),),"")</f>
        <v/>
      </c>
      <c r="F644" s="42" t="str">
        <f ca="1">_xlfn.IFNA(VLOOKUP(A644,Table4[[#All],[Id_Serv]:[Dsg_EN Servico]],2+VALUE(LEFT(Type!$B$1,1)),0),"")</f>
        <v/>
      </c>
      <c r="G644" s="43" t="b">
        <f t="shared" ca="1" si="63"/>
        <v>0</v>
      </c>
      <c r="H644" s="73">
        <f t="shared" si="64"/>
        <v>11</v>
      </c>
      <c r="I644" s="73">
        <v>56</v>
      </c>
      <c r="J644" s="73">
        <v>2</v>
      </c>
      <c r="K644" s="72" t="str">
        <f t="shared" si="65"/>
        <v/>
      </c>
      <c r="L644" s="38" t="e">
        <f ca="1">VLOOKUP(B644,TA_Rubric!$A$1:$G$93,4+LEFT(Type!$B$1,1),)</f>
        <v>#N/A</v>
      </c>
    </row>
    <row r="645" spans="1:12" ht="63.95" customHeight="1" x14ac:dyDescent="0.25">
      <c r="A645" s="39" t="str">
        <f t="shared" ca="1" si="61"/>
        <v/>
      </c>
      <c r="B645" s="39" t="str">
        <f t="shared" ca="1" si="62"/>
        <v/>
      </c>
      <c r="C645" s="49"/>
      <c r="D645" s="16" t="b">
        <f t="shared" ca="1" si="60"/>
        <v>0</v>
      </c>
      <c r="E645" s="42" t="str">
        <f ca="1">_xlfn.IFNA(VLOOKUP(B645,Rubric[],2+VALUE(LEFT(Type!$B$1,1)),),"")</f>
        <v/>
      </c>
      <c r="F645" s="42" t="str">
        <f ca="1">_xlfn.IFNA(VLOOKUP(A645,Table4[[#All],[Id_Serv]:[Dsg_EN Servico]],2+VALUE(LEFT(Type!$B$1,1)),0),"")</f>
        <v/>
      </c>
      <c r="G645" s="43" t="b">
        <f t="shared" ca="1" si="63"/>
        <v>0</v>
      </c>
      <c r="H645" s="73">
        <f t="shared" si="64"/>
        <v>11</v>
      </c>
      <c r="I645" s="73">
        <v>57</v>
      </c>
      <c r="J645" s="73">
        <v>2</v>
      </c>
      <c r="K645" s="72" t="str">
        <f t="shared" si="65"/>
        <v/>
      </c>
      <c r="L645" s="38" t="e">
        <f ca="1">VLOOKUP(B645,TA_Rubric!$A$1:$G$93,4+LEFT(Type!$B$1,1),)</f>
        <v>#N/A</v>
      </c>
    </row>
    <row r="646" spans="1:12" ht="63.95" customHeight="1" x14ac:dyDescent="0.25">
      <c r="A646" s="39" t="str">
        <f t="shared" ca="1" si="61"/>
        <v/>
      </c>
      <c r="B646" s="39" t="str">
        <f t="shared" ca="1" si="62"/>
        <v/>
      </c>
      <c r="C646" s="49"/>
      <c r="D646" s="16" t="b">
        <f t="shared" ca="1" si="60"/>
        <v>0</v>
      </c>
      <c r="E646" s="42" t="str">
        <f ca="1">_xlfn.IFNA(VLOOKUP(B646,Rubric[],2+VALUE(LEFT(Type!$B$1,1)),),"")</f>
        <v/>
      </c>
      <c r="F646" s="42" t="str">
        <f ca="1">_xlfn.IFNA(VLOOKUP(A646,Table4[[#All],[Id_Serv]:[Dsg_EN Servico]],2+VALUE(LEFT(Type!$B$1,1)),0),"")</f>
        <v/>
      </c>
      <c r="G646" s="43" t="b">
        <f t="shared" ca="1" si="63"/>
        <v>0</v>
      </c>
      <c r="H646" s="73">
        <f t="shared" si="64"/>
        <v>11</v>
      </c>
      <c r="I646" s="73">
        <v>58</v>
      </c>
      <c r="J646" s="73">
        <v>2</v>
      </c>
      <c r="K646" s="72" t="str">
        <f t="shared" si="65"/>
        <v/>
      </c>
      <c r="L646" s="38" t="e">
        <f ca="1">VLOOKUP(B646,TA_Rubric!$A$1:$G$93,4+LEFT(Type!$B$1,1),)</f>
        <v>#N/A</v>
      </c>
    </row>
    <row r="647" spans="1:12" ht="63.95" customHeight="1" x14ac:dyDescent="0.25">
      <c r="A647" s="39" t="str">
        <f t="shared" ca="1" si="61"/>
        <v/>
      </c>
      <c r="B647" s="39" t="str">
        <f t="shared" ca="1" si="62"/>
        <v/>
      </c>
      <c r="C647" s="49"/>
      <c r="D647" s="16" t="b">
        <f t="shared" ca="1" si="60"/>
        <v>0</v>
      </c>
      <c r="E647" s="42" t="str">
        <f ca="1">_xlfn.IFNA(VLOOKUP(B647,Rubric[],2+VALUE(LEFT(Type!$B$1,1)),),"")</f>
        <v/>
      </c>
      <c r="F647" s="42" t="str">
        <f ca="1">_xlfn.IFNA(VLOOKUP(A647,Table4[[#All],[Id_Serv]:[Dsg_EN Servico]],2+VALUE(LEFT(Type!$B$1,1)),0),"")</f>
        <v/>
      </c>
      <c r="G647" s="43" t="b">
        <f t="shared" ca="1" si="63"/>
        <v>0</v>
      </c>
      <c r="H647" s="73">
        <f t="shared" si="64"/>
        <v>11</v>
      </c>
      <c r="I647" s="73">
        <v>59</v>
      </c>
      <c r="J647" s="73">
        <v>2</v>
      </c>
      <c r="K647" s="72" t="str">
        <f t="shared" si="65"/>
        <v/>
      </c>
      <c r="L647" s="38" t="e">
        <f ca="1">VLOOKUP(B647,TA_Rubric!$A$1:$G$93,4+LEFT(Type!$B$1,1),)</f>
        <v>#N/A</v>
      </c>
    </row>
    <row r="648" spans="1:12" ht="63.95" customHeight="1" x14ac:dyDescent="0.25">
      <c r="A648" s="39" t="str">
        <f t="shared" ca="1" si="61"/>
        <v/>
      </c>
      <c r="B648" s="39" t="str">
        <f t="shared" ca="1" si="62"/>
        <v/>
      </c>
      <c r="C648" s="49"/>
      <c r="D648" s="16" t="b">
        <f t="shared" ca="1" si="60"/>
        <v>0</v>
      </c>
      <c r="E648" s="42" t="str">
        <f ca="1">_xlfn.IFNA(VLOOKUP(B648,Rubric[],2+VALUE(LEFT(Type!$B$1,1)),),"")</f>
        <v/>
      </c>
      <c r="F648" s="42" t="str">
        <f ca="1">_xlfn.IFNA(VLOOKUP(A648,Table4[[#All],[Id_Serv]:[Dsg_EN Servico]],2+VALUE(LEFT(Type!$B$1,1)),0),"")</f>
        <v/>
      </c>
      <c r="G648" s="43" t="b">
        <f t="shared" ca="1" si="63"/>
        <v>0</v>
      </c>
      <c r="H648" s="73">
        <f t="shared" si="64"/>
        <v>11</v>
      </c>
      <c r="I648" s="73">
        <v>60</v>
      </c>
      <c r="J648" s="73">
        <v>2</v>
      </c>
      <c r="K648" s="72" t="str">
        <f t="shared" si="65"/>
        <v/>
      </c>
      <c r="L648" s="38" t="e">
        <f ca="1">VLOOKUP(B648,TA_Rubric!$A$1:$G$93,4+LEFT(Type!$B$1,1),)</f>
        <v>#N/A</v>
      </c>
    </row>
    <row r="649" spans="1:12" ht="63.95" customHeight="1" x14ac:dyDescent="0.25">
      <c r="A649" s="39" t="str">
        <f t="shared" ca="1" si="61"/>
        <v/>
      </c>
      <c r="B649" s="39" t="str">
        <f t="shared" ca="1" si="62"/>
        <v/>
      </c>
      <c r="C649" s="49"/>
      <c r="D649" s="16" t="b">
        <f t="shared" ca="1" si="60"/>
        <v>0</v>
      </c>
      <c r="E649" s="42" t="str">
        <f ca="1">_xlfn.IFNA(VLOOKUP(B649,Rubric[],2+VALUE(LEFT(Type!$B$1,1)),),"")</f>
        <v/>
      </c>
      <c r="F649" s="42" t="str">
        <f ca="1">_xlfn.IFNA(VLOOKUP(A649,Table4[[#All],[Id_Serv]:[Dsg_EN Servico]],2+VALUE(LEFT(Type!$B$1,1)),0),"")</f>
        <v/>
      </c>
      <c r="G649" s="43" t="b">
        <f t="shared" ca="1" si="63"/>
        <v>0</v>
      </c>
      <c r="H649" s="73">
        <f t="shared" si="64"/>
        <v>11</v>
      </c>
      <c r="I649" s="73">
        <v>61</v>
      </c>
      <c r="J649" s="73">
        <v>2</v>
      </c>
      <c r="K649" s="72" t="str">
        <f t="shared" si="65"/>
        <v/>
      </c>
      <c r="L649" s="38" t="e">
        <f ca="1">VLOOKUP(B649,TA_Rubric!$A$1:$G$93,4+LEFT(Type!$B$1,1),)</f>
        <v>#N/A</v>
      </c>
    </row>
    <row r="650" spans="1:12" ht="63.95" customHeight="1" x14ac:dyDescent="0.25">
      <c r="A650" s="39" t="str">
        <f t="shared" ca="1" si="61"/>
        <v/>
      </c>
      <c r="B650" s="39" t="str">
        <f t="shared" ca="1" si="62"/>
        <v/>
      </c>
      <c r="C650" s="49"/>
      <c r="D650" s="16" t="b">
        <f t="shared" ca="1" si="60"/>
        <v>0</v>
      </c>
      <c r="E650" s="42" t="str">
        <f ca="1">_xlfn.IFNA(VLOOKUP(B650,Rubric[],2+VALUE(LEFT(Type!$B$1,1)),),"")</f>
        <v/>
      </c>
      <c r="F650" s="42" t="str">
        <f ca="1">_xlfn.IFNA(VLOOKUP(A650,Table4[[#All],[Id_Serv]:[Dsg_EN Servico]],2+VALUE(LEFT(Type!$B$1,1)),0),"")</f>
        <v/>
      </c>
      <c r="G650" s="43" t="b">
        <f t="shared" ca="1" si="63"/>
        <v>0</v>
      </c>
      <c r="H650" s="73">
        <f t="shared" si="64"/>
        <v>11</v>
      </c>
      <c r="I650" s="73">
        <v>62</v>
      </c>
      <c r="J650" s="73">
        <v>2</v>
      </c>
      <c r="K650" s="72" t="str">
        <f t="shared" si="65"/>
        <v/>
      </c>
      <c r="L650" s="38" t="e">
        <f ca="1">VLOOKUP(B650,TA_Rubric!$A$1:$G$93,4+LEFT(Type!$B$1,1),)</f>
        <v>#N/A</v>
      </c>
    </row>
    <row r="651" spans="1:12" ht="63.95" customHeight="1" x14ac:dyDescent="0.25">
      <c r="A651" s="39" t="str">
        <f t="shared" ca="1" si="61"/>
        <v/>
      </c>
      <c r="B651" s="39" t="str">
        <f t="shared" ca="1" si="62"/>
        <v/>
      </c>
      <c r="C651" s="49"/>
      <c r="D651" s="16" t="b">
        <f t="shared" ca="1" si="60"/>
        <v>0</v>
      </c>
      <c r="E651" s="42" t="str">
        <f ca="1">_xlfn.IFNA(VLOOKUP(B651,Rubric[],2+VALUE(LEFT(Type!$B$1,1)),),"")</f>
        <v/>
      </c>
      <c r="F651" s="42" t="str">
        <f ca="1">_xlfn.IFNA(VLOOKUP(A651,Table4[[#All],[Id_Serv]:[Dsg_EN Servico]],2+VALUE(LEFT(Type!$B$1,1)),0),"")</f>
        <v/>
      </c>
      <c r="G651" s="43" t="b">
        <f t="shared" ca="1" si="63"/>
        <v>0</v>
      </c>
      <c r="H651" s="73">
        <f t="shared" si="64"/>
        <v>11</v>
      </c>
      <c r="I651" s="73">
        <v>63</v>
      </c>
      <c r="J651" s="73">
        <v>2</v>
      </c>
      <c r="K651" s="72" t="str">
        <f t="shared" si="65"/>
        <v/>
      </c>
      <c r="L651" s="38" t="e">
        <f ca="1">VLOOKUP(B651,TA_Rubric!$A$1:$G$93,4+LEFT(Type!$B$1,1),)</f>
        <v>#N/A</v>
      </c>
    </row>
    <row r="652" spans="1:12" ht="63.95" customHeight="1" x14ac:dyDescent="0.25">
      <c r="A652" s="39" t="str">
        <f t="shared" ca="1" si="61"/>
        <v/>
      </c>
      <c r="B652" s="39" t="str">
        <f t="shared" ca="1" si="62"/>
        <v/>
      </c>
      <c r="C652" s="49"/>
      <c r="D652" s="16" t="b">
        <f t="shared" ca="1" si="60"/>
        <v>0</v>
      </c>
      <c r="E652" s="42" t="str">
        <f ca="1">_xlfn.IFNA(VLOOKUP(B652,Rubric[],2+VALUE(LEFT(Type!$B$1,1)),),"")</f>
        <v/>
      </c>
      <c r="F652" s="42" t="str">
        <f ca="1">_xlfn.IFNA(VLOOKUP(A652,Table4[[#All],[Id_Serv]:[Dsg_EN Servico]],2+VALUE(LEFT(Type!$B$1,1)),0),"")</f>
        <v/>
      </c>
      <c r="G652" s="43" t="b">
        <f t="shared" ca="1" si="63"/>
        <v>0</v>
      </c>
      <c r="H652" s="73">
        <f t="shared" si="64"/>
        <v>11</v>
      </c>
      <c r="I652" s="73">
        <v>64</v>
      </c>
      <c r="J652" s="73">
        <v>2</v>
      </c>
      <c r="K652" s="72" t="str">
        <f t="shared" si="65"/>
        <v/>
      </c>
      <c r="L652" s="38" t="e">
        <f ca="1">VLOOKUP(B652,TA_Rubric!$A$1:$G$93,4+LEFT(Type!$B$1,1),)</f>
        <v>#N/A</v>
      </c>
    </row>
    <row r="653" spans="1:12" ht="63.95" customHeight="1" x14ac:dyDescent="0.25">
      <c r="A653" s="39" t="str">
        <f t="shared" ca="1" si="61"/>
        <v/>
      </c>
      <c r="B653" s="39" t="str">
        <f t="shared" ca="1" si="62"/>
        <v/>
      </c>
      <c r="C653" s="49"/>
      <c r="D653" s="16" t="b">
        <f t="shared" ca="1" si="60"/>
        <v>0</v>
      </c>
      <c r="E653" s="42" t="str">
        <f ca="1">_xlfn.IFNA(VLOOKUP(B653,Rubric[],2+VALUE(LEFT(Type!$B$1,1)),),"")</f>
        <v/>
      </c>
      <c r="F653" s="42" t="str">
        <f ca="1">_xlfn.IFNA(VLOOKUP(A653,Table4[[#All],[Id_Serv]:[Dsg_EN Servico]],2+VALUE(LEFT(Type!$B$1,1)),0),"")</f>
        <v/>
      </c>
      <c r="G653" s="43" t="b">
        <f t="shared" ca="1" si="63"/>
        <v>0</v>
      </c>
      <c r="H653" s="73">
        <f t="shared" si="64"/>
        <v>11</v>
      </c>
      <c r="I653" s="73">
        <v>65</v>
      </c>
      <c r="J653" s="73">
        <v>2</v>
      </c>
      <c r="K653" s="72" t="str">
        <f t="shared" si="65"/>
        <v/>
      </c>
      <c r="L653" s="38" t="e">
        <f ca="1">VLOOKUP(B653,TA_Rubric!$A$1:$G$93,4+LEFT(Type!$B$1,1),)</f>
        <v>#N/A</v>
      </c>
    </row>
    <row r="654" spans="1:12" ht="63.95" customHeight="1" x14ac:dyDescent="0.25">
      <c r="A654" s="39" t="str">
        <f t="shared" ca="1" si="61"/>
        <v/>
      </c>
      <c r="B654" s="39" t="str">
        <f t="shared" ca="1" si="62"/>
        <v/>
      </c>
      <c r="C654" s="49"/>
      <c r="D654" s="16" t="b">
        <f t="shared" ca="1" si="60"/>
        <v>0</v>
      </c>
      <c r="E654" s="42" t="str">
        <f ca="1">_xlfn.IFNA(VLOOKUP(B654,Rubric[],2+VALUE(LEFT(Type!$B$1,1)),),"")</f>
        <v/>
      </c>
      <c r="F654" s="42" t="str">
        <f ca="1">_xlfn.IFNA(VLOOKUP(A654,Table4[[#All],[Id_Serv]:[Dsg_EN Servico]],2+VALUE(LEFT(Type!$B$1,1)),0),"")</f>
        <v/>
      </c>
      <c r="G654" s="43" t="b">
        <f t="shared" ca="1" si="63"/>
        <v>0</v>
      </c>
      <c r="H654" s="73">
        <f t="shared" si="64"/>
        <v>11</v>
      </c>
      <c r="I654" s="73">
        <v>66</v>
      </c>
      <c r="J654" s="73">
        <v>2</v>
      </c>
      <c r="K654" s="72" t="str">
        <f t="shared" si="65"/>
        <v/>
      </c>
      <c r="L654" s="38" t="e">
        <f ca="1">VLOOKUP(B654,TA_Rubric!$A$1:$G$93,4+LEFT(Type!$B$1,1),)</f>
        <v>#N/A</v>
      </c>
    </row>
    <row r="655" spans="1:12" ht="63.95" customHeight="1" x14ac:dyDescent="0.25">
      <c r="A655" s="39" t="str">
        <f t="shared" ca="1" si="61"/>
        <v/>
      </c>
      <c r="B655" s="39" t="str">
        <f t="shared" ca="1" si="62"/>
        <v/>
      </c>
      <c r="C655" s="49"/>
      <c r="D655" s="16" t="b">
        <f t="shared" ca="1" si="60"/>
        <v>0</v>
      </c>
      <c r="E655" s="42" t="str">
        <f ca="1">_xlfn.IFNA(VLOOKUP(B655,Rubric[],2+VALUE(LEFT(Type!$B$1,1)),),"")</f>
        <v/>
      </c>
      <c r="F655" s="42" t="str">
        <f ca="1">_xlfn.IFNA(VLOOKUP(A655,Table4[[#All],[Id_Serv]:[Dsg_EN Servico]],2+VALUE(LEFT(Type!$B$1,1)),0),"")</f>
        <v/>
      </c>
      <c r="G655" s="43" t="b">
        <f t="shared" ca="1" si="63"/>
        <v>0</v>
      </c>
      <c r="H655" s="73">
        <f t="shared" si="64"/>
        <v>11</v>
      </c>
      <c r="I655" s="73">
        <v>67</v>
      </c>
      <c r="J655" s="73">
        <v>2</v>
      </c>
      <c r="K655" s="72" t="str">
        <f t="shared" si="65"/>
        <v/>
      </c>
      <c r="L655" s="38" t="e">
        <f ca="1">VLOOKUP(B655,TA_Rubric!$A$1:$G$93,4+LEFT(Type!$B$1,1),)</f>
        <v>#N/A</v>
      </c>
    </row>
    <row r="656" spans="1:12" ht="63.95" customHeight="1" x14ac:dyDescent="0.25">
      <c r="A656" s="39" t="str">
        <f t="shared" ca="1" si="61"/>
        <v/>
      </c>
      <c r="B656" s="39" t="str">
        <f t="shared" ca="1" si="62"/>
        <v/>
      </c>
      <c r="C656" s="49"/>
      <c r="D656" s="16" t="b">
        <f t="shared" ca="1" si="60"/>
        <v>0</v>
      </c>
      <c r="E656" s="42" t="str">
        <f ca="1">_xlfn.IFNA(VLOOKUP(B656,Rubric[],2+VALUE(LEFT(Type!$B$1,1)),),"")</f>
        <v/>
      </c>
      <c r="F656" s="42" t="str">
        <f ca="1">_xlfn.IFNA(VLOOKUP(A656,Table4[[#All],[Id_Serv]:[Dsg_EN Servico]],2+VALUE(LEFT(Type!$B$1,1)),0),"")</f>
        <v/>
      </c>
      <c r="G656" s="43" t="b">
        <f t="shared" ca="1" si="63"/>
        <v>0</v>
      </c>
      <c r="H656" s="73">
        <f t="shared" si="64"/>
        <v>11</v>
      </c>
      <c r="I656" s="73">
        <v>68</v>
      </c>
      <c r="J656" s="73">
        <v>2</v>
      </c>
      <c r="K656" s="72" t="str">
        <f t="shared" si="65"/>
        <v/>
      </c>
      <c r="L656" s="38" t="e">
        <f ca="1">VLOOKUP(B656,TA_Rubric!$A$1:$G$93,4+LEFT(Type!$B$1,1),)</f>
        <v>#N/A</v>
      </c>
    </row>
    <row r="657" spans="1:12" ht="63.95" customHeight="1" x14ac:dyDescent="0.25">
      <c r="A657" s="39" t="str">
        <f t="shared" ca="1" si="61"/>
        <v/>
      </c>
      <c r="B657" s="39" t="str">
        <f t="shared" ca="1" si="62"/>
        <v/>
      </c>
      <c r="C657" s="49"/>
      <c r="D657" s="16" t="b">
        <f t="shared" ca="1" si="60"/>
        <v>0</v>
      </c>
      <c r="E657" s="42" t="str">
        <f ca="1">_xlfn.IFNA(VLOOKUP(B657,Rubric[],2+VALUE(LEFT(Type!$B$1,1)),),"")</f>
        <v/>
      </c>
      <c r="F657" s="42" t="str">
        <f ca="1">_xlfn.IFNA(VLOOKUP(A657,Table4[[#All],[Id_Serv]:[Dsg_EN Servico]],2+VALUE(LEFT(Type!$B$1,1)),0),"")</f>
        <v/>
      </c>
      <c r="G657" s="43" t="b">
        <f t="shared" ca="1" si="63"/>
        <v>0</v>
      </c>
      <c r="H657" s="73">
        <f t="shared" si="64"/>
        <v>11</v>
      </c>
      <c r="I657" s="73">
        <v>69</v>
      </c>
      <c r="J657" s="73">
        <v>2</v>
      </c>
      <c r="K657" s="72" t="str">
        <f t="shared" si="65"/>
        <v/>
      </c>
      <c r="L657" s="38" t="e">
        <f ca="1">VLOOKUP(B657,TA_Rubric!$A$1:$G$93,4+LEFT(Type!$B$1,1),)</f>
        <v>#N/A</v>
      </c>
    </row>
    <row r="658" spans="1:12" ht="63.95" customHeight="1" x14ac:dyDescent="0.25">
      <c r="A658" s="39" t="str">
        <f t="shared" ca="1" si="61"/>
        <v/>
      </c>
      <c r="B658" s="39" t="str">
        <f t="shared" ca="1" si="62"/>
        <v/>
      </c>
      <c r="C658" s="49"/>
      <c r="D658" s="16" t="b">
        <f t="shared" ca="1" si="60"/>
        <v>0</v>
      </c>
      <c r="E658" s="42" t="str">
        <f ca="1">_xlfn.IFNA(VLOOKUP(B658,Rubric[],2+VALUE(LEFT(Type!$B$1,1)),),"")</f>
        <v/>
      </c>
      <c r="F658" s="42" t="str">
        <f ca="1">_xlfn.IFNA(VLOOKUP(A658,Table4[[#All],[Id_Serv]:[Dsg_EN Servico]],2+VALUE(LEFT(Type!$B$1,1)),0),"")</f>
        <v/>
      </c>
      <c r="G658" s="43" t="b">
        <f t="shared" ca="1" si="63"/>
        <v>0</v>
      </c>
      <c r="H658" s="73">
        <f t="shared" si="64"/>
        <v>11</v>
      </c>
      <c r="I658" s="73">
        <v>70</v>
      </c>
      <c r="J658" s="73">
        <v>2</v>
      </c>
      <c r="K658" s="72" t="str">
        <f t="shared" si="65"/>
        <v/>
      </c>
      <c r="L658" s="38" t="e">
        <f ca="1">VLOOKUP(B658,TA_Rubric!$A$1:$G$93,4+LEFT(Type!$B$1,1),)</f>
        <v>#N/A</v>
      </c>
    </row>
    <row r="659" spans="1:12" ht="63.95" customHeight="1" x14ac:dyDescent="0.25">
      <c r="A659" s="39" t="str">
        <f t="shared" ca="1" si="61"/>
        <v/>
      </c>
      <c r="B659" s="39" t="str">
        <f t="shared" ca="1" si="62"/>
        <v/>
      </c>
      <c r="C659" s="49"/>
      <c r="D659" s="16" t="b">
        <f t="shared" ca="1" si="60"/>
        <v>0</v>
      </c>
      <c r="E659" s="42" t="str">
        <f ca="1">_xlfn.IFNA(VLOOKUP(B659,Rubric[],2+VALUE(LEFT(Type!$B$1,1)),),"")</f>
        <v/>
      </c>
      <c r="F659" s="42" t="str">
        <f ca="1">_xlfn.IFNA(VLOOKUP(A659,Table4[[#All],[Id_Serv]:[Dsg_EN Servico]],2+VALUE(LEFT(Type!$B$1,1)),0),"")</f>
        <v/>
      </c>
      <c r="G659" s="43" t="b">
        <f t="shared" ca="1" si="63"/>
        <v>0</v>
      </c>
      <c r="H659" s="73">
        <f t="shared" si="64"/>
        <v>11</v>
      </c>
      <c r="I659" s="73">
        <v>71</v>
      </c>
      <c r="J659" s="73">
        <v>2</v>
      </c>
      <c r="K659" s="72" t="str">
        <f t="shared" si="65"/>
        <v/>
      </c>
      <c r="L659" s="38" t="e">
        <f ca="1">VLOOKUP(B659,TA_Rubric!$A$1:$G$93,4+LEFT(Type!$B$1,1),)</f>
        <v>#N/A</v>
      </c>
    </row>
    <row r="660" spans="1:12" ht="63.95" customHeight="1" x14ac:dyDescent="0.25">
      <c r="A660" s="39" t="str">
        <f t="shared" ca="1" si="61"/>
        <v/>
      </c>
      <c r="B660" s="39" t="str">
        <f t="shared" ca="1" si="62"/>
        <v/>
      </c>
      <c r="C660" s="49"/>
      <c r="D660" s="16" t="b">
        <f t="shared" ca="1" si="60"/>
        <v>0</v>
      </c>
      <c r="E660" s="42" t="str">
        <f ca="1">_xlfn.IFNA(VLOOKUP(B660,Rubric[],2+VALUE(LEFT(Type!$B$1,1)),),"")</f>
        <v/>
      </c>
      <c r="F660" s="42" t="str">
        <f ca="1">_xlfn.IFNA(VLOOKUP(A660,Table4[[#All],[Id_Serv]:[Dsg_EN Servico]],2+VALUE(LEFT(Type!$B$1,1)),0),"")</f>
        <v/>
      </c>
      <c r="G660" s="43" t="b">
        <f t="shared" ca="1" si="63"/>
        <v>0</v>
      </c>
      <c r="H660" s="73">
        <f t="shared" si="64"/>
        <v>11</v>
      </c>
      <c r="I660" s="73">
        <v>72</v>
      </c>
      <c r="J660" s="73">
        <v>2</v>
      </c>
      <c r="K660" s="72" t="str">
        <f t="shared" si="65"/>
        <v/>
      </c>
      <c r="L660" s="38" t="e">
        <f ca="1">VLOOKUP(B660,TA_Rubric!$A$1:$G$93,4+LEFT(Type!$B$1,1),)</f>
        <v>#N/A</v>
      </c>
    </row>
    <row r="661" spans="1:12" ht="63.95" customHeight="1" x14ac:dyDescent="0.25">
      <c r="A661" s="39" t="str">
        <f t="shared" ca="1" si="61"/>
        <v/>
      </c>
      <c r="B661" s="39" t="str">
        <f t="shared" ca="1" si="62"/>
        <v/>
      </c>
      <c r="C661" s="49"/>
      <c r="D661" s="16" t="b">
        <f t="shared" ca="1" si="60"/>
        <v>0</v>
      </c>
      <c r="E661" s="42" t="str">
        <f ca="1">_xlfn.IFNA(VLOOKUP(B661,Rubric[],2+VALUE(LEFT(Type!$B$1,1)),),"")</f>
        <v/>
      </c>
      <c r="F661" s="42" t="str">
        <f ca="1">_xlfn.IFNA(VLOOKUP(A661,Table4[[#All],[Id_Serv]:[Dsg_EN Servico]],2+VALUE(LEFT(Type!$B$1,1)),0),"")</f>
        <v/>
      </c>
      <c r="G661" s="43" t="b">
        <f t="shared" ca="1" si="63"/>
        <v>0</v>
      </c>
      <c r="H661" s="73">
        <f t="shared" si="64"/>
        <v>11</v>
      </c>
      <c r="I661" s="73">
        <v>73</v>
      </c>
      <c r="J661" s="73">
        <v>2</v>
      </c>
      <c r="K661" s="72" t="str">
        <f t="shared" si="65"/>
        <v/>
      </c>
      <c r="L661" s="38" t="e">
        <f ca="1">VLOOKUP(B661,TA_Rubric!$A$1:$G$93,4+LEFT(Type!$B$1,1),)</f>
        <v>#N/A</v>
      </c>
    </row>
    <row r="662" spans="1:12" ht="63.95" customHeight="1" x14ac:dyDescent="0.25">
      <c r="A662" s="39" t="str">
        <f t="shared" ca="1" si="61"/>
        <v/>
      </c>
      <c r="B662" s="39" t="str">
        <f t="shared" ca="1" si="62"/>
        <v/>
      </c>
      <c r="C662" s="49"/>
      <c r="D662" s="16" t="b">
        <f t="shared" ca="1" si="60"/>
        <v>0</v>
      </c>
      <c r="E662" s="42" t="str">
        <f ca="1">_xlfn.IFNA(VLOOKUP(B662,Rubric[],2+VALUE(LEFT(Type!$B$1,1)),),"")</f>
        <v/>
      </c>
      <c r="F662" s="42" t="str">
        <f ca="1">_xlfn.IFNA(VLOOKUP(A662,Table4[[#All],[Id_Serv]:[Dsg_EN Servico]],2+VALUE(LEFT(Type!$B$1,1)),0),"")</f>
        <v/>
      </c>
      <c r="G662" s="43" t="b">
        <f t="shared" ca="1" si="63"/>
        <v>0</v>
      </c>
      <c r="H662" s="73">
        <f t="shared" si="64"/>
        <v>11</v>
      </c>
      <c r="I662" s="73">
        <v>74</v>
      </c>
      <c r="J662" s="73">
        <v>2</v>
      </c>
      <c r="K662" s="72" t="str">
        <f t="shared" si="65"/>
        <v/>
      </c>
      <c r="L662" s="38" t="e">
        <f ca="1">VLOOKUP(B662,TA_Rubric!$A$1:$G$93,4+LEFT(Type!$B$1,1),)</f>
        <v>#N/A</v>
      </c>
    </row>
    <row r="663" spans="1:12" ht="63.95" customHeight="1" x14ac:dyDescent="0.25">
      <c r="A663" s="39" t="str">
        <f t="shared" ca="1" si="61"/>
        <v/>
      </c>
      <c r="B663" s="39" t="str">
        <f t="shared" ca="1" si="62"/>
        <v/>
      </c>
      <c r="C663" s="49"/>
      <c r="D663" s="16" t="b">
        <f t="shared" ca="1" si="60"/>
        <v>0</v>
      </c>
      <c r="E663" s="42" t="str">
        <f ca="1">_xlfn.IFNA(VLOOKUP(B663,Rubric[],2+VALUE(LEFT(Type!$B$1,1)),),"")</f>
        <v/>
      </c>
      <c r="F663" s="42" t="str">
        <f ca="1">_xlfn.IFNA(VLOOKUP(A663,Table4[[#All],[Id_Serv]:[Dsg_EN Servico]],2+VALUE(LEFT(Type!$B$1,1)),0),"")</f>
        <v/>
      </c>
      <c r="G663" s="43" t="b">
        <f t="shared" ca="1" si="63"/>
        <v>0</v>
      </c>
      <c r="H663" s="73">
        <f t="shared" si="64"/>
        <v>11</v>
      </c>
      <c r="I663" s="73">
        <v>75</v>
      </c>
      <c r="J663" s="73">
        <v>2</v>
      </c>
      <c r="K663" s="72" t="str">
        <f t="shared" si="65"/>
        <v/>
      </c>
      <c r="L663" s="38" t="e">
        <f ca="1">VLOOKUP(B663,TA_Rubric!$A$1:$G$93,4+LEFT(Type!$B$1,1),)</f>
        <v>#N/A</v>
      </c>
    </row>
    <row r="664" spans="1:12" ht="63.95" customHeight="1" x14ac:dyDescent="0.25">
      <c r="A664" s="39" t="str">
        <f t="shared" ca="1" si="61"/>
        <v/>
      </c>
      <c r="B664" s="39" t="str">
        <f t="shared" ca="1" si="62"/>
        <v/>
      </c>
      <c r="C664" s="49"/>
      <c r="D664" s="16" t="b">
        <f t="shared" ca="1" si="60"/>
        <v>0</v>
      </c>
      <c r="E664" s="42" t="str">
        <f ca="1">_xlfn.IFNA(VLOOKUP(B664,Rubric[],2+VALUE(LEFT(Type!$B$1,1)),),"")</f>
        <v/>
      </c>
      <c r="F664" s="42" t="str">
        <f ca="1">_xlfn.IFNA(VLOOKUP(A664,Table4[[#All],[Id_Serv]:[Dsg_EN Servico]],2+VALUE(LEFT(Type!$B$1,1)),0),"")</f>
        <v/>
      </c>
      <c r="G664" s="43" t="b">
        <f t="shared" ca="1" si="63"/>
        <v>0</v>
      </c>
      <c r="H664" s="73">
        <f t="shared" si="64"/>
        <v>11</v>
      </c>
      <c r="I664" s="73">
        <v>76</v>
      </c>
      <c r="J664" s="73">
        <v>2</v>
      </c>
      <c r="K664" s="72" t="str">
        <f t="shared" si="65"/>
        <v/>
      </c>
      <c r="L664" s="38" t="e">
        <f ca="1">VLOOKUP(B664,TA_Rubric!$A$1:$G$93,4+LEFT(Type!$B$1,1),)</f>
        <v>#N/A</v>
      </c>
    </row>
    <row r="665" spans="1:12" ht="63.95" customHeight="1" x14ac:dyDescent="0.25">
      <c r="A665" s="39" t="str">
        <f t="shared" ca="1" si="61"/>
        <v/>
      </c>
      <c r="B665" s="39" t="str">
        <f t="shared" ca="1" si="62"/>
        <v/>
      </c>
      <c r="C665" s="49"/>
      <c r="D665" s="16" t="b">
        <f t="shared" ca="1" si="60"/>
        <v>0</v>
      </c>
      <c r="E665" s="42" t="str">
        <f ca="1">_xlfn.IFNA(VLOOKUP(B665,Rubric[],2+VALUE(LEFT(Type!$B$1,1)),),"")</f>
        <v/>
      </c>
      <c r="F665" s="42" t="str">
        <f ca="1">_xlfn.IFNA(VLOOKUP(A665,Table4[[#All],[Id_Serv]:[Dsg_EN Servico]],2+VALUE(LEFT(Type!$B$1,1)),0),"")</f>
        <v/>
      </c>
      <c r="G665" s="43" t="b">
        <f t="shared" ca="1" si="63"/>
        <v>0</v>
      </c>
      <c r="H665" s="73">
        <f t="shared" si="64"/>
        <v>11</v>
      </c>
      <c r="I665" s="73">
        <v>77</v>
      </c>
      <c r="J665" s="73">
        <v>2</v>
      </c>
      <c r="K665" s="72" t="str">
        <f t="shared" si="65"/>
        <v/>
      </c>
      <c r="L665" s="38" t="e">
        <f ca="1">VLOOKUP(B665,TA_Rubric!$A$1:$G$93,4+LEFT(Type!$B$1,1),)</f>
        <v>#N/A</v>
      </c>
    </row>
    <row r="666" spans="1:12" ht="63.95" customHeight="1" x14ac:dyDescent="0.25">
      <c r="A666" s="39" t="str">
        <f t="shared" ca="1" si="61"/>
        <v/>
      </c>
      <c r="B666" s="39" t="str">
        <f t="shared" ca="1" si="62"/>
        <v/>
      </c>
      <c r="C666" s="49"/>
      <c r="D666" s="16" t="b">
        <f t="shared" ca="1" si="60"/>
        <v>0</v>
      </c>
      <c r="E666" s="42" t="str">
        <f ca="1">_xlfn.IFNA(VLOOKUP(B666,Rubric[],2+VALUE(LEFT(Type!$B$1,1)),),"")</f>
        <v/>
      </c>
      <c r="F666" s="42" t="str">
        <f ca="1">_xlfn.IFNA(VLOOKUP(A666,Table4[[#All],[Id_Serv]:[Dsg_EN Servico]],2+VALUE(LEFT(Type!$B$1,1)),0),"")</f>
        <v/>
      </c>
      <c r="G666" s="43" t="b">
        <f t="shared" ca="1" si="63"/>
        <v>0</v>
      </c>
      <c r="H666" s="73">
        <f t="shared" si="64"/>
        <v>11</v>
      </c>
      <c r="I666" s="73">
        <v>78</v>
      </c>
      <c r="J666" s="73">
        <v>2</v>
      </c>
      <c r="K666" s="72" t="str">
        <f t="shared" si="65"/>
        <v/>
      </c>
      <c r="L666" s="38" t="e">
        <f ca="1">VLOOKUP(B666,TA_Rubric!$A$1:$G$93,4+LEFT(Type!$B$1,1),)</f>
        <v>#N/A</v>
      </c>
    </row>
    <row r="667" spans="1:12" ht="63.95" customHeight="1" x14ac:dyDescent="0.25">
      <c r="A667" s="39" t="str">
        <f t="shared" ca="1" si="61"/>
        <v/>
      </c>
      <c r="B667" s="39" t="str">
        <f t="shared" ca="1" si="62"/>
        <v/>
      </c>
      <c r="C667" s="49"/>
      <c r="D667" s="16" t="b">
        <f t="shared" ca="1" si="60"/>
        <v>0</v>
      </c>
      <c r="E667" s="42" t="str">
        <f ca="1">_xlfn.IFNA(VLOOKUP(B667,Rubric[],2+VALUE(LEFT(Type!$B$1,1)),),"")</f>
        <v/>
      </c>
      <c r="F667" s="42" t="str">
        <f ca="1">_xlfn.IFNA(VLOOKUP(A667,Table4[[#All],[Id_Serv]:[Dsg_EN Servico]],2+VALUE(LEFT(Type!$B$1,1)),0),"")</f>
        <v/>
      </c>
      <c r="G667" s="43" t="b">
        <f t="shared" ca="1" si="63"/>
        <v>0</v>
      </c>
      <c r="H667" s="73">
        <f t="shared" si="64"/>
        <v>11</v>
      </c>
      <c r="I667" s="73">
        <v>79</v>
      </c>
      <c r="J667" s="73">
        <v>2</v>
      </c>
      <c r="K667" s="72" t="str">
        <f t="shared" si="65"/>
        <v/>
      </c>
      <c r="L667" s="38" t="e">
        <f ca="1">VLOOKUP(B667,TA_Rubric!$A$1:$G$93,4+LEFT(Type!$B$1,1),)</f>
        <v>#N/A</v>
      </c>
    </row>
    <row r="668" spans="1:12" ht="63.95" customHeight="1" x14ac:dyDescent="0.25">
      <c r="A668" s="39" t="str">
        <f t="shared" ca="1" si="61"/>
        <v/>
      </c>
      <c r="B668" s="39" t="str">
        <f t="shared" ca="1" si="62"/>
        <v/>
      </c>
      <c r="C668" s="49"/>
      <c r="D668" s="16" t="b">
        <f t="shared" ca="1" si="60"/>
        <v>0</v>
      </c>
      <c r="E668" s="42" t="str">
        <f ca="1">_xlfn.IFNA(VLOOKUP(B668,Rubric[],2+VALUE(LEFT(Type!$B$1,1)),),"")</f>
        <v/>
      </c>
      <c r="F668" s="42" t="str">
        <f ca="1">_xlfn.IFNA(VLOOKUP(A668,Table4[[#All],[Id_Serv]:[Dsg_EN Servico]],2+VALUE(LEFT(Type!$B$1,1)),0),"")</f>
        <v/>
      </c>
      <c r="G668" s="43" t="b">
        <f t="shared" ca="1" si="63"/>
        <v>0</v>
      </c>
      <c r="H668" s="73">
        <f t="shared" si="64"/>
        <v>11</v>
      </c>
      <c r="I668" s="73">
        <v>80</v>
      </c>
      <c r="J668" s="73">
        <v>2</v>
      </c>
      <c r="K668" s="72" t="str">
        <f t="shared" si="65"/>
        <v/>
      </c>
      <c r="L668" s="38" t="e">
        <f ca="1">VLOOKUP(B668,TA_Rubric!$A$1:$G$93,4+LEFT(Type!$B$1,1),)</f>
        <v>#N/A</v>
      </c>
    </row>
    <row r="669" spans="1:12" ht="63.95" customHeight="1" x14ac:dyDescent="0.25">
      <c r="A669" s="39" t="str">
        <f t="shared" ca="1" si="61"/>
        <v/>
      </c>
      <c r="B669" s="39" t="str">
        <f t="shared" ca="1" si="62"/>
        <v/>
      </c>
      <c r="C669" s="49"/>
      <c r="D669" s="16" t="b">
        <f t="shared" ca="1" si="60"/>
        <v>0</v>
      </c>
      <c r="E669" s="42" t="str">
        <f ca="1">_xlfn.IFNA(VLOOKUP(B669,Rubric[],2+VALUE(LEFT(Type!$B$1,1)),),"")</f>
        <v/>
      </c>
      <c r="F669" s="42" t="str">
        <f ca="1">_xlfn.IFNA(VLOOKUP(A669,Table4[[#All],[Id_Serv]:[Dsg_EN Servico]],2+VALUE(LEFT(Type!$B$1,1)),0),"")</f>
        <v/>
      </c>
      <c r="G669" s="43" t="b">
        <f t="shared" ca="1" si="63"/>
        <v>0</v>
      </c>
      <c r="H669" s="73">
        <f t="shared" si="64"/>
        <v>11</v>
      </c>
      <c r="I669" s="73">
        <v>81</v>
      </c>
      <c r="J669" s="73">
        <v>2</v>
      </c>
      <c r="K669" s="72" t="str">
        <f t="shared" si="65"/>
        <v/>
      </c>
      <c r="L669" s="38" t="e">
        <f ca="1">VLOOKUP(B669,TA_Rubric!$A$1:$G$93,4+LEFT(Type!$B$1,1),)</f>
        <v>#N/A</v>
      </c>
    </row>
    <row r="670" spans="1:12" ht="63.95" customHeight="1" x14ac:dyDescent="0.25">
      <c r="A670" s="39" t="str">
        <f t="shared" ca="1" si="61"/>
        <v/>
      </c>
      <c r="B670" s="39" t="str">
        <f t="shared" ca="1" si="62"/>
        <v/>
      </c>
      <c r="C670" s="49"/>
      <c r="D670" s="16" t="b">
        <f t="shared" ref="D670:D733" ca="1" si="66">IF(G670=FALSE,FALSE,IF(ISBLANK(C670),FALSE,TRUE))</f>
        <v>0</v>
      </c>
      <c r="E670" s="42" t="str">
        <f ca="1">_xlfn.IFNA(VLOOKUP(B670,Rubric[],2+VALUE(LEFT(Type!$B$1,1)),),"")</f>
        <v/>
      </c>
      <c r="F670" s="42" t="str">
        <f ca="1">_xlfn.IFNA(VLOOKUP(A670,Table4[[#All],[Id_Serv]:[Dsg_EN Servico]],2+VALUE(LEFT(Type!$B$1,1)),0),"")</f>
        <v/>
      </c>
      <c r="G670" s="43" t="b">
        <f t="shared" ca="1" si="63"/>
        <v>0</v>
      </c>
      <c r="H670" s="73">
        <f t="shared" si="64"/>
        <v>11</v>
      </c>
      <c r="I670" s="73">
        <v>82</v>
      </c>
      <c r="J670" s="73">
        <v>2</v>
      </c>
      <c r="K670" s="72" t="str">
        <f t="shared" si="65"/>
        <v/>
      </c>
      <c r="L670" s="38" t="e">
        <f ca="1">VLOOKUP(B670,TA_Rubric!$A$1:$G$93,4+LEFT(Type!$B$1,1),)</f>
        <v>#N/A</v>
      </c>
    </row>
    <row r="671" spans="1:12" ht="63.95" customHeight="1" x14ac:dyDescent="0.25">
      <c r="A671" s="39" t="str">
        <f t="shared" ca="1" si="61"/>
        <v/>
      </c>
      <c r="B671" s="39" t="str">
        <f t="shared" ca="1" si="62"/>
        <v/>
      </c>
      <c r="C671" s="49"/>
      <c r="D671" s="16" t="b">
        <f t="shared" ca="1" si="66"/>
        <v>0</v>
      </c>
      <c r="E671" s="42" t="str">
        <f ca="1">_xlfn.IFNA(VLOOKUP(B671,Rubric[],2+VALUE(LEFT(Type!$B$1,1)),),"")</f>
        <v/>
      </c>
      <c r="F671" s="42" t="str">
        <f ca="1">_xlfn.IFNA(VLOOKUP(A671,Table4[[#All],[Id_Serv]:[Dsg_EN Servico]],2+VALUE(LEFT(Type!$B$1,1)),0),"")</f>
        <v/>
      </c>
      <c r="G671" s="43" t="b">
        <f t="shared" ca="1" si="63"/>
        <v>0</v>
      </c>
      <c r="H671" s="73">
        <f t="shared" si="64"/>
        <v>11</v>
      </c>
      <c r="I671" s="73">
        <v>83</v>
      </c>
      <c r="J671" s="73">
        <v>2</v>
      </c>
      <c r="K671" s="72" t="str">
        <f t="shared" si="65"/>
        <v/>
      </c>
      <c r="L671" s="38" t="e">
        <f ca="1">VLOOKUP(B671,TA_Rubric!$A$1:$G$93,4+LEFT(Type!$B$1,1),)</f>
        <v>#N/A</v>
      </c>
    </row>
    <row r="672" spans="1:12" ht="63.95" customHeight="1" x14ac:dyDescent="0.25">
      <c r="A672" s="39" t="str">
        <f t="shared" ca="1" si="61"/>
        <v/>
      </c>
      <c r="B672" s="39" t="str">
        <f t="shared" ca="1" si="62"/>
        <v/>
      </c>
      <c r="C672" s="49"/>
      <c r="D672" s="16" t="b">
        <f t="shared" ca="1" si="66"/>
        <v>0</v>
      </c>
      <c r="E672" s="42" t="str">
        <f ca="1">_xlfn.IFNA(VLOOKUP(B672,Rubric[],2+VALUE(LEFT(Type!$B$1,1)),),"")</f>
        <v/>
      </c>
      <c r="F672" s="42" t="str">
        <f ca="1">_xlfn.IFNA(VLOOKUP(A672,Table4[[#All],[Id_Serv]:[Dsg_EN Servico]],2+VALUE(LEFT(Type!$B$1,1)),0),"")</f>
        <v/>
      </c>
      <c r="G672" s="43" t="b">
        <f t="shared" ca="1" si="63"/>
        <v>0</v>
      </c>
      <c r="H672" s="73">
        <f t="shared" si="64"/>
        <v>11</v>
      </c>
      <c r="I672" s="73">
        <v>84</v>
      </c>
      <c r="J672" s="73">
        <v>2</v>
      </c>
      <c r="K672" s="72" t="str">
        <f t="shared" si="65"/>
        <v/>
      </c>
      <c r="L672" s="38" t="e">
        <f ca="1">VLOOKUP(B672,TA_Rubric!$A$1:$G$93,4+LEFT(Type!$B$1,1),)</f>
        <v>#N/A</v>
      </c>
    </row>
    <row r="673" spans="1:12" ht="63.95" customHeight="1" x14ac:dyDescent="0.25">
      <c r="A673" s="39" t="str">
        <f t="shared" ca="1" si="61"/>
        <v/>
      </c>
      <c r="B673" s="39" t="str">
        <f t="shared" ca="1" si="62"/>
        <v/>
      </c>
      <c r="C673" s="49"/>
      <c r="D673" s="16" t="b">
        <f t="shared" ca="1" si="66"/>
        <v>0</v>
      </c>
      <c r="E673" s="42" t="str">
        <f ca="1">_xlfn.IFNA(VLOOKUP(B673,Rubric[],2+VALUE(LEFT(Type!$B$1,1)),),"")</f>
        <v/>
      </c>
      <c r="F673" s="42" t="str">
        <f ca="1">_xlfn.IFNA(VLOOKUP(A673,Table4[[#All],[Id_Serv]:[Dsg_EN Servico]],2+VALUE(LEFT(Type!$B$1,1)),0),"")</f>
        <v/>
      </c>
      <c r="G673" s="43" t="b">
        <f t="shared" ca="1" si="63"/>
        <v>0</v>
      </c>
      <c r="H673" s="73">
        <f t="shared" si="64"/>
        <v>11</v>
      </c>
      <c r="I673" s="73">
        <v>85</v>
      </c>
      <c r="J673" s="73">
        <v>2</v>
      </c>
      <c r="K673" s="72" t="str">
        <f t="shared" si="65"/>
        <v/>
      </c>
      <c r="L673" s="38" t="e">
        <f ca="1">VLOOKUP(B673,TA_Rubric!$A$1:$G$93,4+LEFT(Type!$B$1,1),)</f>
        <v>#N/A</v>
      </c>
    </row>
    <row r="674" spans="1:12" ht="63.95" customHeight="1" x14ac:dyDescent="0.25">
      <c r="A674" s="38" t="str">
        <f t="shared" ca="1" si="61"/>
        <v/>
      </c>
      <c r="B674" s="38" t="str">
        <f t="shared" ca="1" si="62"/>
        <v/>
      </c>
      <c r="C674" s="49"/>
      <c r="D674" s="15" t="b">
        <f t="shared" ca="1" si="66"/>
        <v>0</v>
      </c>
      <c r="E674" s="40" t="str">
        <f ca="1">_xlfn.IFNA(VLOOKUP(B674,Rubric[],2+VALUE(LEFT(Type!$B$1,1)),),"")</f>
        <v/>
      </c>
      <c r="F674" s="40" t="str">
        <f ca="1">_xlfn.IFNA(VLOOKUP(A674,Table4[[#All],[Id_Serv]:[Dsg_EN Servico]],2+VALUE(LEFT(Type!$B$1,1)),0),"")</f>
        <v/>
      </c>
      <c r="G674" s="41" t="b">
        <f t="shared" ca="1" si="63"/>
        <v>0</v>
      </c>
      <c r="H674" s="72">
        <f t="shared" si="64"/>
        <v>12</v>
      </c>
      <c r="I674" s="72">
        <v>2</v>
      </c>
      <c r="J674" s="72">
        <v>2</v>
      </c>
      <c r="K674" s="72" t="str">
        <f t="shared" si="65"/>
        <v/>
      </c>
      <c r="L674" s="38" t="e">
        <f ca="1">VLOOKUP(B674,TA_Rubric!$A$1:$G$93,4+LEFT(Type!$B$1,1),)</f>
        <v>#N/A</v>
      </c>
    </row>
    <row r="675" spans="1:12" ht="63.95" customHeight="1" x14ac:dyDescent="0.25">
      <c r="A675" s="39" t="str">
        <f t="shared" ca="1" si="61"/>
        <v/>
      </c>
      <c r="B675" s="39" t="str">
        <f t="shared" ca="1" si="62"/>
        <v/>
      </c>
      <c r="C675" s="49"/>
      <c r="D675" s="16" t="b">
        <f t="shared" ca="1" si="66"/>
        <v>0</v>
      </c>
      <c r="E675" s="42" t="str">
        <f ca="1">_xlfn.IFNA(VLOOKUP(B675,Rubric[],2+VALUE(LEFT(Type!$B$1,1)),),"")</f>
        <v/>
      </c>
      <c r="F675" s="42" t="str">
        <f ca="1">_xlfn.IFNA(VLOOKUP(A675,Table4[[#All],[Id_Serv]:[Dsg_EN Servico]],2+VALUE(LEFT(Type!$B$1,1)),0),"")</f>
        <v/>
      </c>
      <c r="G675" s="43" t="b">
        <f t="shared" ca="1" si="63"/>
        <v>0</v>
      </c>
      <c r="H675" s="73">
        <f t="shared" si="64"/>
        <v>12</v>
      </c>
      <c r="I675" s="73">
        <v>3</v>
      </c>
      <c r="J675" s="73">
        <v>2</v>
      </c>
      <c r="K675" s="72" t="str">
        <f t="shared" si="65"/>
        <v/>
      </c>
      <c r="L675" s="38" t="e">
        <f ca="1">VLOOKUP(B675,TA_Rubric!$A$1:$G$93,4+LEFT(Type!$B$1,1),)</f>
        <v>#N/A</v>
      </c>
    </row>
    <row r="676" spans="1:12" ht="63.95" customHeight="1" x14ac:dyDescent="0.25">
      <c r="A676" s="39" t="str">
        <f t="shared" ca="1" si="61"/>
        <v/>
      </c>
      <c r="B676" s="39" t="str">
        <f t="shared" ca="1" si="62"/>
        <v/>
      </c>
      <c r="C676" s="49"/>
      <c r="D676" s="16" t="b">
        <f t="shared" ca="1" si="66"/>
        <v>0</v>
      </c>
      <c r="E676" s="42" t="str">
        <f ca="1">_xlfn.IFNA(VLOOKUP(B676,Rubric[],2+VALUE(LEFT(Type!$B$1,1)),),"")</f>
        <v/>
      </c>
      <c r="F676" s="42" t="str">
        <f ca="1">_xlfn.IFNA(VLOOKUP(A676,Table4[[#All],[Id_Serv]:[Dsg_EN Servico]],2+VALUE(LEFT(Type!$B$1,1)),0),"")</f>
        <v/>
      </c>
      <c r="G676" s="43" t="b">
        <f t="shared" ca="1" si="63"/>
        <v>0</v>
      </c>
      <c r="H676" s="73">
        <f t="shared" si="64"/>
        <v>12</v>
      </c>
      <c r="I676" s="73">
        <v>4</v>
      </c>
      <c r="J676" s="73">
        <v>2</v>
      </c>
      <c r="K676" s="72" t="str">
        <f t="shared" si="65"/>
        <v/>
      </c>
      <c r="L676" s="38" t="e">
        <f ca="1">VLOOKUP(B676,TA_Rubric!$A$1:$G$93,4+LEFT(Type!$B$1,1),)</f>
        <v>#N/A</v>
      </c>
    </row>
    <row r="677" spans="1:12" ht="63.95" customHeight="1" x14ac:dyDescent="0.25">
      <c r="A677" s="39" t="str">
        <f t="shared" ca="1" si="61"/>
        <v/>
      </c>
      <c r="B677" s="39" t="str">
        <f t="shared" ca="1" si="62"/>
        <v/>
      </c>
      <c r="C677" s="49"/>
      <c r="D677" s="16" t="b">
        <f t="shared" ca="1" si="66"/>
        <v>0</v>
      </c>
      <c r="E677" s="42" t="str">
        <f ca="1">_xlfn.IFNA(VLOOKUP(B677,Rubric[],2+VALUE(LEFT(Type!$B$1,1)),),"")</f>
        <v/>
      </c>
      <c r="F677" s="42" t="str">
        <f ca="1">_xlfn.IFNA(VLOOKUP(A677,Table4[[#All],[Id_Serv]:[Dsg_EN Servico]],2+VALUE(LEFT(Type!$B$1,1)),0),"")</f>
        <v/>
      </c>
      <c r="G677" s="43" t="b">
        <f t="shared" ca="1" si="63"/>
        <v>0</v>
      </c>
      <c r="H677" s="73">
        <f t="shared" si="64"/>
        <v>12</v>
      </c>
      <c r="I677" s="73">
        <v>5</v>
      </c>
      <c r="J677" s="73">
        <v>2</v>
      </c>
      <c r="K677" s="72" t="str">
        <f t="shared" si="65"/>
        <v/>
      </c>
      <c r="L677" s="38" t="e">
        <f ca="1">VLOOKUP(B677,TA_Rubric!$A$1:$G$93,4+LEFT(Type!$B$1,1),)</f>
        <v>#N/A</v>
      </c>
    </row>
    <row r="678" spans="1:12" ht="63.95" customHeight="1" x14ac:dyDescent="0.25">
      <c r="A678" s="39" t="str">
        <f t="shared" ca="1" si="61"/>
        <v/>
      </c>
      <c r="B678" s="39" t="str">
        <f t="shared" ca="1" si="62"/>
        <v/>
      </c>
      <c r="C678" s="49"/>
      <c r="D678" s="16" t="b">
        <f t="shared" ca="1" si="66"/>
        <v>0</v>
      </c>
      <c r="E678" s="42" t="str">
        <f ca="1">_xlfn.IFNA(VLOOKUP(B678,Rubric[],2+VALUE(LEFT(Type!$B$1,1)),),"")</f>
        <v/>
      </c>
      <c r="F678" s="42" t="str">
        <f ca="1">_xlfn.IFNA(VLOOKUP(A678,Table4[[#All],[Id_Serv]:[Dsg_EN Servico]],2+VALUE(LEFT(Type!$B$1,1)),0),"")</f>
        <v/>
      </c>
      <c r="G678" s="43" t="b">
        <f t="shared" ca="1" si="63"/>
        <v>0</v>
      </c>
      <c r="H678" s="73">
        <f t="shared" si="64"/>
        <v>12</v>
      </c>
      <c r="I678" s="73">
        <v>6</v>
      </c>
      <c r="J678" s="73">
        <v>2</v>
      </c>
      <c r="K678" s="72" t="str">
        <f t="shared" si="65"/>
        <v/>
      </c>
      <c r="L678" s="38" t="e">
        <f ca="1">VLOOKUP(B678,TA_Rubric!$A$1:$G$93,4+LEFT(Type!$B$1,1),)</f>
        <v>#N/A</v>
      </c>
    </row>
    <row r="679" spans="1:12" ht="63.95" customHeight="1" x14ac:dyDescent="0.25">
      <c r="A679" s="39" t="str">
        <f t="shared" ca="1" si="61"/>
        <v/>
      </c>
      <c r="B679" s="39" t="str">
        <f t="shared" ca="1" si="62"/>
        <v/>
      </c>
      <c r="C679" s="49"/>
      <c r="D679" s="16" t="b">
        <f t="shared" ca="1" si="66"/>
        <v>0</v>
      </c>
      <c r="E679" s="42" t="str">
        <f ca="1">_xlfn.IFNA(VLOOKUP(B679,Rubric[],2+VALUE(LEFT(Type!$B$1,1)),),"")</f>
        <v/>
      </c>
      <c r="F679" s="42" t="str">
        <f ca="1">_xlfn.IFNA(VLOOKUP(A679,Table4[[#All],[Id_Serv]:[Dsg_EN Servico]],2+VALUE(LEFT(Type!$B$1,1)),0),"")</f>
        <v/>
      </c>
      <c r="G679" s="43" t="b">
        <f t="shared" ca="1" si="63"/>
        <v>0</v>
      </c>
      <c r="H679" s="73">
        <f t="shared" si="64"/>
        <v>12</v>
      </c>
      <c r="I679" s="73">
        <v>7</v>
      </c>
      <c r="J679" s="73">
        <v>2</v>
      </c>
      <c r="K679" s="72" t="str">
        <f t="shared" si="65"/>
        <v/>
      </c>
      <c r="L679" s="38" t="e">
        <f ca="1">VLOOKUP(B679,TA_Rubric!$A$1:$G$93,4+LEFT(Type!$B$1,1),)</f>
        <v>#N/A</v>
      </c>
    </row>
    <row r="680" spans="1:12" ht="63.95" customHeight="1" x14ac:dyDescent="0.25">
      <c r="A680" s="39" t="str">
        <f t="shared" ca="1" si="61"/>
        <v/>
      </c>
      <c r="B680" s="39" t="str">
        <f t="shared" ca="1" si="62"/>
        <v/>
      </c>
      <c r="C680" s="49"/>
      <c r="D680" s="16" t="b">
        <f t="shared" ca="1" si="66"/>
        <v>0</v>
      </c>
      <c r="E680" s="42" t="str">
        <f ca="1">_xlfn.IFNA(VLOOKUP(B680,Rubric[],2+VALUE(LEFT(Type!$B$1,1)),),"")</f>
        <v/>
      </c>
      <c r="F680" s="42" t="str">
        <f ca="1">_xlfn.IFNA(VLOOKUP(A680,Table4[[#All],[Id_Serv]:[Dsg_EN Servico]],2+VALUE(LEFT(Type!$B$1,1)),0),"")</f>
        <v/>
      </c>
      <c r="G680" s="43" t="b">
        <f t="shared" ca="1" si="63"/>
        <v>0</v>
      </c>
      <c r="H680" s="73">
        <f t="shared" si="64"/>
        <v>12</v>
      </c>
      <c r="I680" s="73">
        <v>8</v>
      </c>
      <c r="J680" s="73">
        <v>2</v>
      </c>
      <c r="K680" s="72" t="str">
        <f t="shared" si="65"/>
        <v/>
      </c>
      <c r="L680" s="38" t="e">
        <f ca="1">VLOOKUP(B680,TA_Rubric!$A$1:$G$93,4+LEFT(Type!$B$1,1),)</f>
        <v>#N/A</v>
      </c>
    </row>
    <row r="681" spans="1:12" ht="63.95" customHeight="1" x14ac:dyDescent="0.25">
      <c r="A681" s="39" t="str">
        <f t="shared" ca="1" si="61"/>
        <v/>
      </c>
      <c r="B681" s="39" t="str">
        <f t="shared" ca="1" si="62"/>
        <v/>
      </c>
      <c r="C681" s="49"/>
      <c r="D681" s="16" t="b">
        <f t="shared" ca="1" si="66"/>
        <v>0</v>
      </c>
      <c r="E681" s="42" t="str">
        <f ca="1">_xlfn.IFNA(VLOOKUP(B681,Rubric[],2+VALUE(LEFT(Type!$B$1,1)),),"")</f>
        <v/>
      </c>
      <c r="F681" s="42" t="str">
        <f ca="1">_xlfn.IFNA(VLOOKUP(A681,Table4[[#All],[Id_Serv]:[Dsg_EN Servico]],2+VALUE(LEFT(Type!$B$1,1)),0),"")</f>
        <v/>
      </c>
      <c r="G681" s="43" t="b">
        <f t="shared" ca="1" si="63"/>
        <v>0</v>
      </c>
      <c r="H681" s="73">
        <f t="shared" si="64"/>
        <v>12</v>
      </c>
      <c r="I681" s="73">
        <v>9</v>
      </c>
      <c r="J681" s="73">
        <v>2</v>
      </c>
      <c r="K681" s="72" t="str">
        <f t="shared" si="65"/>
        <v/>
      </c>
      <c r="L681" s="38" t="e">
        <f ca="1">VLOOKUP(B681,TA_Rubric!$A$1:$G$93,4+LEFT(Type!$B$1,1),)</f>
        <v>#N/A</v>
      </c>
    </row>
    <row r="682" spans="1:12" ht="63.95" customHeight="1" x14ac:dyDescent="0.25">
      <c r="A682" s="39" t="str">
        <f t="shared" ca="1" si="61"/>
        <v/>
      </c>
      <c r="B682" s="39" t="str">
        <f t="shared" ca="1" si="62"/>
        <v/>
      </c>
      <c r="C682" s="49"/>
      <c r="D682" s="16" t="b">
        <f t="shared" ca="1" si="66"/>
        <v>0</v>
      </c>
      <c r="E682" s="42" t="str">
        <f ca="1">_xlfn.IFNA(VLOOKUP(B682,Rubric[],2+VALUE(LEFT(Type!$B$1,1)),),"")</f>
        <v/>
      </c>
      <c r="F682" s="42" t="str">
        <f ca="1">_xlfn.IFNA(VLOOKUP(A682,Table4[[#All],[Id_Serv]:[Dsg_EN Servico]],2+VALUE(LEFT(Type!$B$1,1)),0),"")</f>
        <v/>
      </c>
      <c r="G682" s="43" t="b">
        <f t="shared" ca="1" si="63"/>
        <v>0</v>
      </c>
      <c r="H682" s="73">
        <f t="shared" si="64"/>
        <v>12</v>
      </c>
      <c r="I682" s="73">
        <v>10</v>
      </c>
      <c r="J682" s="73">
        <v>2</v>
      </c>
      <c r="K682" s="72" t="str">
        <f t="shared" si="65"/>
        <v/>
      </c>
      <c r="L682" s="38" t="e">
        <f ca="1">VLOOKUP(B682,TA_Rubric!$A$1:$G$93,4+LEFT(Type!$B$1,1),)</f>
        <v>#N/A</v>
      </c>
    </row>
    <row r="683" spans="1:12" ht="63.95" customHeight="1" x14ac:dyDescent="0.25">
      <c r="A683" s="39" t="str">
        <f t="shared" ca="1" si="61"/>
        <v/>
      </c>
      <c r="B683" s="39" t="str">
        <f t="shared" ca="1" si="62"/>
        <v/>
      </c>
      <c r="C683" s="49"/>
      <c r="D683" s="16" t="b">
        <f t="shared" ca="1" si="66"/>
        <v>0</v>
      </c>
      <c r="E683" s="42" t="str">
        <f ca="1">_xlfn.IFNA(VLOOKUP(B683,Rubric[],2+VALUE(LEFT(Type!$B$1,1)),),"")</f>
        <v/>
      </c>
      <c r="F683" s="42" t="str">
        <f ca="1">_xlfn.IFNA(VLOOKUP(A683,Table4[[#All],[Id_Serv]:[Dsg_EN Servico]],2+VALUE(LEFT(Type!$B$1,1)),0),"")</f>
        <v/>
      </c>
      <c r="G683" s="43" t="b">
        <f t="shared" ca="1" si="63"/>
        <v>0</v>
      </c>
      <c r="H683" s="73">
        <f t="shared" si="64"/>
        <v>12</v>
      </c>
      <c r="I683" s="73">
        <v>11</v>
      </c>
      <c r="J683" s="73">
        <v>2</v>
      </c>
      <c r="K683" s="72" t="str">
        <f t="shared" si="65"/>
        <v/>
      </c>
      <c r="L683" s="38" t="e">
        <f ca="1">VLOOKUP(B683,TA_Rubric!$A$1:$G$93,4+LEFT(Type!$B$1,1),)</f>
        <v>#N/A</v>
      </c>
    </row>
    <row r="684" spans="1:12" ht="63.95" customHeight="1" x14ac:dyDescent="0.25">
      <c r="A684" s="39" t="str">
        <f t="shared" ca="1" si="61"/>
        <v/>
      </c>
      <c r="B684" s="39" t="str">
        <f t="shared" ca="1" si="62"/>
        <v/>
      </c>
      <c r="C684" s="49"/>
      <c r="D684" s="16" t="b">
        <f t="shared" ca="1" si="66"/>
        <v>0</v>
      </c>
      <c r="E684" s="42" t="str">
        <f ca="1">_xlfn.IFNA(VLOOKUP(B684,Rubric[],2+VALUE(LEFT(Type!$B$1,1)),),"")</f>
        <v/>
      </c>
      <c r="F684" s="42" t="str">
        <f ca="1">_xlfn.IFNA(VLOOKUP(A684,Table4[[#All],[Id_Serv]:[Dsg_EN Servico]],2+VALUE(LEFT(Type!$B$1,1)),0),"")</f>
        <v/>
      </c>
      <c r="G684" s="43" t="b">
        <f t="shared" ca="1" si="63"/>
        <v>0</v>
      </c>
      <c r="H684" s="73">
        <f t="shared" si="64"/>
        <v>12</v>
      </c>
      <c r="I684" s="73">
        <v>12</v>
      </c>
      <c r="J684" s="73">
        <v>2</v>
      </c>
      <c r="K684" s="72" t="str">
        <f t="shared" si="65"/>
        <v/>
      </c>
      <c r="L684" s="38" t="e">
        <f ca="1">VLOOKUP(B684,TA_Rubric!$A$1:$G$93,4+LEFT(Type!$B$1,1),)</f>
        <v>#N/A</v>
      </c>
    </row>
    <row r="685" spans="1:12" ht="63.95" customHeight="1" x14ac:dyDescent="0.25">
      <c r="A685" s="39" t="str">
        <f t="shared" ca="1" si="61"/>
        <v/>
      </c>
      <c r="B685" s="39" t="str">
        <f t="shared" ca="1" si="62"/>
        <v/>
      </c>
      <c r="C685" s="49"/>
      <c r="D685" s="16" t="b">
        <f t="shared" ca="1" si="66"/>
        <v>0</v>
      </c>
      <c r="E685" s="42" t="str">
        <f ca="1">_xlfn.IFNA(VLOOKUP(B685,Rubric[],2+VALUE(LEFT(Type!$B$1,1)),),"")</f>
        <v/>
      </c>
      <c r="F685" s="42" t="str">
        <f ca="1">_xlfn.IFNA(VLOOKUP(A685,Table4[[#All],[Id_Serv]:[Dsg_EN Servico]],2+VALUE(LEFT(Type!$B$1,1)),0),"")</f>
        <v/>
      </c>
      <c r="G685" s="43" t="b">
        <f t="shared" ca="1" si="63"/>
        <v>0</v>
      </c>
      <c r="H685" s="73">
        <f t="shared" si="64"/>
        <v>12</v>
      </c>
      <c r="I685" s="73">
        <v>13</v>
      </c>
      <c r="J685" s="73">
        <v>2</v>
      </c>
      <c r="K685" s="72" t="str">
        <f t="shared" si="65"/>
        <v/>
      </c>
      <c r="L685" s="38" t="e">
        <f ca="1">VLOOKUP(B685,TA_Rubric!$A$1:$G$93,4+LEFT(Type!$B$1,1),)</f>
        <v>#N/A</v>
      </c>
    </row>
    <row r="686" spans="1:12" ht="63.95" customHeight="1" x14ac:dyDescent="0.25">
      <c r="A686" s="39" t="str">
        <f t="shared" ca="1" si="61"/>
        <v/>
      </c>
      <c r="B686" s="39" t="str">
        <f t="shared" ca="1" si="62"/>
        <v/>
      </c>
      <c r="C686" s="49"/>
      <c r="D686" s="16" t="b">
        <f t="shared" ca="1" si="66"/>
        <v>0</v>
      </c>
      <c r="E686" s="42" t="str">
        <f ca="1">_xlfn.IFNA(VLOOKUP(B686,Rubric[],2+VALUE(LEFT(Type!$B$1,1)),),"")</f>
        <v/>
      </c>
      <c r="F686" s="42" t="str">
        <f ca="1">_xlfn.IFNA(VLOOKUP(A686,Table4[[#All],[Id_Serv]:[Dsg_EN Servico]],2+VALUE(LEFT(Type!$B$1,1)),0),"")</f>
        <v/>
      </c>
      <c r="G686" s="43" t="b">
        <f t="shared" ca="1" si="63"/>
        <v>0</v>
      </c>
      <c r="H686" s="73">
        <f t="shared" si="64"/>
        <v>12</v>
      </c>
      <c r="I686" s="73">
        <v>14</v>
      </c>
      <c r="J686" s="73">
        <v>2</v>
      </c>
      <c r="K686" s="72" t="str">
        <f t="shared" si="65"/>
        <v/>
      </c>
      <c r="L686" s="38" t="e">
        <f ca="1">VLOOKUP(B686,TA_Rubric!$A$1:$G$93,4+LEFT(Type!$B$1,1),)</f>
        <v>#N/A</v>
      </c>
    </row>
    <row r="687" spans="1:12" ht="63.95" customHeight="1" x14ac:dyDescent="0.25">
      <c r="A687" s="39" t="str">
        <f t="shared" ca="1" si="61"/>
        <v/>
      </c>
      <c r="B687" s="39" t="str">
        <f t="shared" ca="1" si="62"/>
        <v/>
      </c>
      <c r="C687" s="49"/>
      <c r="D687" s="16" t="b">
        <f t="shared" ca="1" si="66"/>
        <v>0</v>
      </c>
      <c r="E687" s="42" t="str">
        <f ca="1">_xlfn.IFNA(VLOOKUP(B687,Rubric[],2+VALUE(LEFT(Type!$B$1,1)),),"")</f>
        <v/>
      </c>
      <c r="F687" s="42" t="str">
        <f ca="1">_xlfn.IFNA(VLOOKUP(A687,Table4[[#All],[Id_Serv]:[Dsg_EN Servico]],2+VALUE(LEFT(Type!$B$1,1)),0),"")</f>
        <v/>
      </c>
      <c r="G687" s="43" t="b">
        <f t="shared" ca="1" si="63"/>
        <v>0</v>
      </c>
      <c r="H687" s="73">
        <f t="shared" si="64"/>
        <v>12</v>
      </c>
      <c r="I687" s="73">
        <v>15</v>
      </c>
      <c r="J687" s="73">
        <v>2</v>
      </c>
      <c r="K687" s="72" t="str">
        <f t="shared" si="65"/>
        <v/>
      </c>
      <c r="L687" s="38" t="e">
        <f ca="1">VLOOKUP(B687,TA_Rubric!$A$1:$G$93,4+LEFT(Type!$B$1,1),)</f>
        <v>#N/A</v>
      </c>
    </row>
    <row r="688" spans="1:12" ht="63.95" customHeight="1" x14ac:dyDescent="0.25">
      <c r="A688" s="39" t="str">
        <f t="shared" ca="1" si="61"/>
        <v/>
      </c>
      <c r="B688" s="39" t="str">
        <f t="shared" ca="1" si="62"/>
        <v/>
      </c>
      <c r="C688" s="49"/>
      <c r="D688" s="16" t="b">
        <f t="shared" ca="1" si="66"/>
        <v>0</v>
      </c>
      <c r="E688" s="42" t="str">
        <f ca="1">_xlfn.IFNA(VLOOKUP(B688,Rubric[],2+VALUE(LEFT(Type!$B$1,1)),),"")</f>
        <v/>
      </c>
      <c r="F688" s="42" t="str">
        <f ca="1">_xlfn.IFNA(VLOOKUP(A688,Table4[[#All],[Id_Serv]:[Dsg_EN Servico]],2+VALUE(LEFT(Type!$B$1,1)),0),"")</f>
        <v/>
      </c>
      <c r="G688" s="43" t="b">
        <f t="shared" ca="1" si="63"/>
        <v>0</v>
      </c>
      <c r="H688" s="73">
        <f t="shared" si="64"/>
        <v>12</v>
      </c>
      <c r="I688" s="73">
        <v>16</v>
      </c>
      <c r="J688" s="73">
        <v>2</v>
      </c>
      <c r="K688" s="72" t="str">
        <f t="shared" si="65"/>
        <v/>
      </c>
      <c r="L688" s="38" t="e">
        <f ca="1">VLOOKUP(B688,TA_Rubric!$A$1:$G$93,4+LEFT(Type!$B$1,1),)</f>
        <v>#N/A</v>
      </c>
    </row>
    <row r="689" spans="1:12" ht="63.95" customHeight="1" x14ac:dyDescent="0.25">
      <c r="A689" s="39" t="str">
        <f t="shared" ca="1" si="61"/>
        <v/>
      </c>
      <c r="B689" s="39" t="str">
        <f t="shared" ca="1" si="62"/>
        <v/>
      </c>
      <c r="C689" s="49"/>
      <c r="D689" s="16" t="b">
        <f t="shared" ca="1" si="66"/>
        <v>0</v>
      </c>
      <c r="E689" s="42" t="str">
        <f ca="1">_xlfn.IFNA(VLOOKUP(B689,Rubric[],2+VALUE(LEFT(Type!$B$1,1)),),"")</f>
        <v/>
      </c>
      <c r="F689" s="42" t="str">
        <f ca="1">_xlfn.IFNA(VLOOKUP(A689,Table4[[#All],[Id_Serv]:[Dsg_EN Servico]],2+VALUE(LEFT(Type!$B$1,1)),0),"")</f>
        <v/>
      </c>
      <c r="G689" s="43" t="b">
        <f t="shared" ca="1" si="63"/>
        <v>0</v>
      </c>
      <c r="H689" s="73">
        <f t="shared" si="64"/>
        <v>12</v>
      </c>
      <c r="I689" s="73">
        <v>17</v>
      </c>
      <c r="J689" s="73">
        <v>2</v>
      </c>
      <c r="K689" s="72" t="str">
        <f t="shared" si="65"/>
        <v/>
      </c>
      <c r="L689" s="38" t="e">
        <f ca="1">VLOOKUP(B689,TA_Rubric!$A$1:$G$93,4+LEFT(Type!$B$1,1),)</f>
        <v>#N/A</v>
      </c>
    </row>
    <row r="690" spans="1:12" ht="63.95" customHeight="1" x14ac:dyDescent="0.25">
      <c r="A690" s="39" t="str">
        <f t="shared" ca="1" si="61"/>
        <v/>
      </c>
      <c r="B690" s="39" t="str">
        <f t="shared" ca="1" si="62"/>
        <v/>
      </c>
      <c r="C690" s="49"/>
      <c r="D690" s="16" t="b">
        <f t="shared" ca="1" si="66"/>
        <v>0</v>
      </c>
      <c r="E690" s="42" t="str">
        <f ca="1">_xlfn.IFNA(VLOOKUP(B690,Rubric[],2+VALUE(LEFT(Type!$B$1,1)),),"")</f>
        <v/>
      </c>
      <c r="F690" s="42" t="str">
        <f ca="1">_xlfn.IFNA(VLOOKUP(A690,Table4[[#All],[Id_Serv]:[Dsg_EN Servico]],2+VALUE(LEFT(Type!$B$1,1)),0),"")</f>
        <v/>
      </c>
      <c r="G690" s="43" t="b">
        <f t="shared" ca="1" si="63"/>
        <v>0</v>
      </c>
      <c r="H690" s="73">
        <f t="shared" si="64"/>
        <v>12</v>
      </c>
      <c r="I690" s="73">
        <v>18</v>
      </c>
      <c r="J690" s="73">
        <v>2</v>
      </c>
      <c r="K690" s="72" t="str">
        <f t="shared" si="65"/>
        <v/>
      </c>
      <c r="L690" s="38" t="e">
        <f ca="1">VLOOKUP(B690,TA_Rubric!$A$1:$G$93,4+LEFT(Type!$B$1,1),)</f>
        <v>#N/A</v>
      </c>
    </row>
    <row r="691" spans="1:12" ht="63.95" customHeight="1" x14ac:dyDescent="0.25">
      <c r="A691" s="39" t="str">
        <f t="shared" ca="1" si="61"/>
        <v/>
      </c>
      <c r="B691" s="39" t="str">
        <f t="shared" ca="1" si="62"/>
        <v/>
      </c>
      <c r="C691" s="49"/>
      <c r="D691" s="16" t="b">
        <f t="shared" ca="1" si="66"/>
        <v>0</v>
      </c>
      <c r="E691" s="42" t="str">
        <f ca="1">_xlfn.IFNA(VLOOKUP(B691,Rubric[],2+VALUE(LEFT(Type!$B$1,1)),),"")</f>
        <v/>
      </c>
      <c r="F691" s="42" t="str">
        <f ca="1">_xlfn.IFNA(VLOOKUP(A691,Table4[[#All],[Id_Serv]:[Dsg_EN Servico]],2+VALUE(LEFT(Type!$B$1,1)),0),"")</f>
        <v/>
      </c>
      <c r="G691" s="43" t="b">
        <f t="shared" ca="1" si="63"/>
        <v>0</v>
      </c>
      <c r="H691" s="73">
        <f t="shared" si="64"/>
        <v>12</v>
      </c>
      <c r="I691" s="73">
        <v>19</v>
      </c>
      <c r="J691" s="73">
        <v>2</v>
      </c>
      <c r="K691" s="72" t="str">
        <f t="shared" si="65"/>
        <v/>
      </c>
      <c r="L691" s="38" t="e">
        <f ca="1">VLOOKUP(B691,TA_Rubric!$A$1:$G$93,4+LEFT(Type!$B$1,1),)</f>
        <v>#N/A</v>
      </c>
    </row>
    <row r="692" spans="1:12" ht="63.95" customHeight="1" x14ac:dyDescent="0.25">
      <c r="A692" s="39" t="str">
        <f t="shared" ca="1" si="61"/>
        <v/>
      </c>
      <c r="B692" s="39" t="str">
        <f t="shared" ca="1" si="62"/>
        <v/>
      </c>
      <c r="C692" s="49"/>
      <c r="D692" s="16" t="b">
        <f t="shared" ca="1" si="66"/>
        <v>0</v>
      </c>
      <c r="E692" s="42" t="str">
        <f ca="1">_xlfn.IFNA(VLOOKUP(B692,Rubric[],2+VALUE(LEFT(Type!$B$1,1)),),"")</f>
        <v/>
      </c>
      <c r="F692" s="42" t="str">
        <f ca="1">_xlfn.IFNA(VLOOKUP(A692,Table4[[#All],[Id_Serv]:[Dsg_EN Servico]],2+VALUE(LEFT(Type!$B$1,1)),0),"")</f>
        <v/>
      </c>
      <c r="G692" s="43" t="b">
        <f t="shared" ca="1" si="63"/>
        <v>0</v>
      </c>
      <c r="H692" s="73">
        <f t="shared" si="64"/>
        <v>12</v>
      </c>
      <c r="I692" s="73">
        <v>20</v>
      </c>
      <c r="J692" s="73">
        <v>2</v>
      </c>
      <c r="K692" s="72" t="str">
        <f t="shared" si="65"/>
        <v/>
      </c>
      <c r="L692" s="38" t="e">
        <f ca="1">VLOOKUP(B692,TA_Rubric!$A$1:$G$93,4+LEFT(Type!$B$1,1),)</f>
        <v>#N/A</v>
      </c>
    </row>
    <row r="693" spans="1:12" ht="63.95" customHeight="1" x14ac:dyDescent="0.25">
      <c r="A693" s="39" t="str">
        <f t="shared" ca="1" si="61"/>
        <v/>
      </c>
      <c r="B693" s="39" t="str">
        <f t="shared" ca="1" si="62"/>
        <v/>
      </c>
      <c r="C693" s="49"/>
      <c r="D693" s="16" t="b">
        <f t="shared" ca="1" si="66"/>
        <v>0</v>
      </c>
      <c r="E693" s="42" t="str">
        <f ca="1">_xlfn.IFNA(VLOOKUP(B693,Rubric[],2+VALUE(LEFT(Type!$B$1,1)),),"")</f>
        <v/>
      </c>
      <c r="F693" s="42" t="str">
        <f ca="1">_xlfn.IFNA(VLOOKUP(A693,Table4[[#All],[Id_Serv]:[Dsg_EN Servico]],2+VALUE(LEFT(Type!$B$1,1)),0),"")</f>
        <v/>
      </c>
      <c r="G693" s="43" t="b">
        <f t="shared" ca="1" si="63"/>
        <v>0</v>
      </c>
      <c r="H693" s="73">
        <f t="shared" si="64"/>
        <v>12</v>
      </c>
      <c r="I693" s="73">
        <v>21</v>
      </c>
      <c r="J693" s="73">
        <v>2</v>
      </c>
      <c r="K693" s="72" t="str">
        <f t="shared" si="65"/>
        <v/>
      </c>
      <c r="L693" s="38" t="e">
        <f ca="1">VLOOKUP(B693,TA_Rubric!$A$1:$G$93,4+LEFT(Type!$B$1,1),)</f>
        <v>#N/A</v>
      </c>
    </row>
    <row r="694" spans="1:12" ht="63.95" customHeight="1" x14ac:dyDescent="0.25">
      <c r="A694" s="39" t="str">
        <f t="shared" ca="1" si="61"/>
        <v/>
      </c>
      <c r="B694" s="39" t="str">
        <f t="shared" ca="1" si="62"/>
        <v/>
      </c>
      <c r="C694" s="49"/>
      <c r="D694" s="16" t="b">
        <f t="shared" ca="1" si="66"/>
        <v>0</v>
      </c>
      <c r="E694" s="42" t="str">
        <f ca="1">_xlfn.IFNA(VLOOKUP(B694,Rubric[],2+VALUE(LEFT(Type!$B$1,1)),),"")</f>
        <v/>
      </c>
      <c r="F694" s="42" t="str">
        <f ca="1">_xlfn.IFNA(VLOOKUP(A694,Table4[[#All],[Id_Serv]:[Dsg_EN Servico]],2+VALUE(LEFT(Type!$B$1,1)),0),"")</f>
        <v/>
      </c>
      <c r="G694" s="43" t="b">
        <f t="shared" ca="1" si="63"/>
        <v>0</v>
      </c>
      <c r="H694" s="73">
        <f t="shared" si="64"/>
        <v>12</v>
      </c>
      <c r="I694" s="73">
        <v>22</v>
      </c>
      <c r="J694" s="73">
        <v>2</v>
      </c>
      <c r="K694" s="72" t="str">
        <f t="shared" si="65"/>
        <v/>
      </c>
      <c r="L694" s="38" t="e">
        <f ca="1">VLOOKUP(B694,TA_Rubric!$A$1:$G$93,4+LEFT(Type!$B$1,1),)</f>
        <v>#N/A</v>
      </c>
    </row>
    <row r="695" spans="1:12" ht="63.95" customHeight="1" x14ac:dyDescent="0.25">
      <c r="A695" s="39" t="str">
        <f t="shared" ca="1" si="61"/>
        <v/>
      </c>
      <c r="B695" s="39" t="str">
        <f t="shared" ca="1" si="62"/>
        <v/>
      </c>
      <c r="C695" s="49"/>
      <c r="D695" s="16" t="b">
        <f t="shared" ca="1" si="66"/>
        <v>0</v>
      </c>
      <c r="E695" s="42" t="str">
        <f ca="1">_xlfn.IFNA(VLOOKUP(B695,Rubric[],2+VALUE(LEFT(Type!$B$1,1)),),"")</f>
        <v/>
      </c>
      <c r="F695" s="42" t="str">
        <f ca="1">_xlfn.IFNA(VLOOKUP(A695,Table4[[#All],[Id_Serv]:[Dsg_EN Servico]],2+VALUE(LEFT(Type!$B$1,1)),0),"")</f>
        <v/>
      </c>
      <c r="G695" s="43" t="b">
        <f t="shared" ca="1" si="63"/>
        <v>0</v>
      </c>
      <c r="H695" s="73">
        <f t="shared" si="64"/>
        <v>12</v>
      </c>
      <c r="I695" s="73">
        <v>23</v>
      </c>
      <c r="J695" s="73">
        <v>2</v>
      </c>
      <c r="K695" s="72" t="str">
        <f t="shared" si="65"/>
        <v/>
      </c>
      <c r="L695" s="38" t="e">
        <f ca="1">VLOOKUP(B695,TA_Rubric!$A$1:$G$93,4+LEFT(Type!$B$1,1),)</f>
        <v>#N/A</v>
      </c>
    </row>
    <row r="696" spans="1:12" ht="63.95" customHeight="1" x14ac:dyDescent="0.25">
      <c r="A696" s="39" t="str">
        <f t="shared" ca="1" si="61"/>
        <v/>
      </c>
      <c r="B696" s="39" t="str">
        <f t="shared" ca="1" si="62"/>
        <v/>
      </c>
      <c r="C696" s="49"/>
      <c r="D696" s="16" t="b">
        <f t="shared" ca="1" si="66"/>
        <v>0</v>
      </c>
      <c r="E696" s="42" t="str">
        <f ca="1">_xlfn.IFNA(VLOOKUP(B696,Rubric[],2+VALUE(LEFT(Type!$B$1,1)),),"")</f>
        <v/>
      </c>
      <c r="F696" s="42" t="str">
        <f ca="1">_xlfn.IFNA(VLOOKUP(A696,Table4[[#All],[Id_Serv]:[Dsg_EN Servico]],2+VALUE(LEFT(Type!$B$1,1)),0),"")</f>
        <v/>
      </c>
      <c r="G696" s="43" t="b">
        <f t="shared" ca="1" si="63"/>
        <v>0</v>
      </c>
      <c r="H696" s="73">
        <f t="shared" si="64"/>
        <v>12</v>
      </c>
      <c r="I696" s="73">
        <v>24</v>
      </c>
      <c r="J696" s="73">
        <v>2</v>
      </c>
      <c r="K696" s="72" t="str">
        <f t="shared" si="65"/>
        <v/>
      </c>
      <c r="L696" s="38" t="e">
        <f ca="1">VLOOKUP(B696,TA_Rubric!$A$1:$G$93,4+LEFT(Type!$B$1,1),)</f>
        <v>#N/A</v>
      </c>
    </row>
    <row r="697" spans="1:12" ht="63.95" customHeight="1" x14ac:dyDescent="0.25">
      <c r="A697" s="39" t="str">
        <f t="shared" ca="1" si="61"/>
        <v/>
      </c>
      <c r="B697" s="39" t="str">
        <f t="shared" ca="1" si="62"/>
        <v/>
      </c>
      <c r="C697" s="49"/>
      <c r="D697" s="16" t="b">
        <f t="shared" ca="1" si="66"/>
        <v>0</v>
      </c>
      <c r="E697" s="42" t="str">
        <f ca="1">_xlfn.IFNA(VLOOKUP(B697,Rubric[],2+VALUE(LEFT(Type!$B$1,1)),),"")</f>
        <v/>
      </c>
      <c r="F697" s="42" t="str">
        <f ca="1">_xlfn.IFNA(VLOOKUP(A697,Table4[[#All],[Id_Serv]:[Dsg_EN Servico]],2+VALUE(LEFT(Type!$B$1,1)),0),"")</f>
        <v/>
      </c>
      <c r="G697" s="43" t="b">
        <f t="shared" ca="1" si="63"/>
        <v>0</v>
      </c>
      <c r="H697" s="73">
        <f t="shared" si="64"/>
        <v>12</v>
      </c>
      <c r="I697" s="73">
        <v>25</v>
      </c>
      <c r="J697" s="73">
        <v>2</v>
      </c>
      <c r="K697" s="72" t="str">
        <f t="shared" si="65"/>
        <v/>
      </c>
      <c r="L697" s="38" t="e">
        <f ca="1">VLOOKUP(B697,TA_Rubric!$A$1:$G$93,4+LEFT(Type!$B$1,1),)</f>
        <v>#N/A</v>
      </c>
    </row>
    <row r="698" spans="1:12" ht="63.95" customHeight="1" x14ac:dyDescent="0.25">
      <c r="A698" s="39" t="str">
        <f t="shared" ca="1" si="61"/>
        <v/>
      </c>
      <c r="B698" s="39" t="str">
        <f t="shared" ca="1" si="62"/>
        <v/>
      </c>
      <c r="C698" s="54"/>
      <c r="D698" s="16" t="b">
        <f t="shared" ca="1" si="66"/>
        <v>0</v>
      </c>
      <c r="E698" s="42" t="str">
        <f ca="1">_xlfn.IFNA(VLOOKUP(B698,Rubric[],2+VALUE(LEFT(Type!$B$1,1)),),"")</f>
        <v/>
      </c>
      <c r="F698" s="42" t="str">
        <f ca="1">_xlfn.IFNA(VLOOKUP(A698,Table4[[#All],[Id_Serv]:[Dsg_EN Servico]],2+VALUE(LEFT(Type!$B$1,1)),0),"")</f>
        <v/>
      </c>
      <c r="G698" s="43" t="b">
        <f t="shared" ca="1" si="63"/>
        <v>0</v>
      </c>
      <c r="H698" s="73">
        <f t="shared" si="64"/>
        <v>12</v>
      </c>
      <c r="I698" s="73">
        <v>26</v>
      </c>
      <c r="J698" s="73">
        <v>2</v>
      </c>
      <c r="K698" s="72" t="str">
        <f t="shared" si="65"/>
        <v/>
      </c>
      <c r="L698" s="38" t="e">
        <f ca="1">VLOOKUP(B698,TA_Rubric!$A$1:$G$93,4+LEFT(Type!$B$1,1),)</f>
        <v>#N/A</v>
      </c>
    </row>
    <row r="699" spans="1:12" ht="63.95" customHeight="1" x14ac:dyDescent="0.25">
      <c r="A699" s="39" t="str">
        <f t="shared" ca="1" si="61"/>
        <v/>
      </c>
      <c r="B699" s="39" t="str">
        <f t="shared" ca="1" si="62"/>
        <v/>
      </c>
      <c r="C699" s="54"/>
      <c r="D699" s="16" t="b">
        <f t="shared" ca="1" si="66"/>
        <v>0</v>
      </c>
      <c r="E699" s="42" t="str">
        <f ca="1">_xlfn.IFNA(VLOOKUP(B699,Rubric[],2+VALUE(LEFT(Type!$B$1,1)),),"")</f>
        <v/>
      </c>
      <c r="F699" s="42" t="str">
        <f ca="1">_xlfn.IFNA(VLOOKUP(A699,Table4[[#All],[Id_Serv]:[Dsg_EN Servico]],2+VALUE(LEFT(Type!$B$1,1)),0),"")</f>
        <v/>
      </c>
      <c r="G699" s="43" t="b">
        <f t="shared" ca="1" si="63"/>
        <v>0</v>
      </c>
      <c r="H699" s="73">
        <f t="shared" si="64"/>
        <v>12</v>
      </c>
      <c r="I699" s="73">
        <v>27</v>
      </c>
      <c r="J699" s="73">
        <v>2</v>
      </c>
      <c r="K699" s="72" t="str">
        <f t="shared" si="65"/>
        <v/>
      </c>
      <c r="L699" s="38" t="e">
        <f ca="1">VLOOKUP(B699,TA_Rubric!$A$1:$G$93,4+LEFT(Type!$B$1,1),)</f>
        <v>#N/A</v>
      </c>
    </row>
    <row r="700" spans="1:12" ht="63.95" customHeight="1" x14ac:dyDescent="0.25">
      <c r="A700" s="39" t="str">
        <f t="shared" ca="1" si="61"/>
        <v/>
      </c>
      <c r="B700" s="39" t="str">
        <f t="shared" ca="1" si="62"/>
        <v/>
      </c>
      <c r="C700" s="54"/>
      <c r="D700" s="16" t="b">
        <f t="shared" ca="1" si="66"/>
        <v>0</v>
      </c>
      <c r="E700" s="42" t="str">
        <f ca="1">_xlfn.IFNA(VLOOKUP(B700,Rubric[],2+VALUE(LEFT(Type!$B$1,1)),),"")</f>
        <v/>
      </c>
      <c r="F700" s="42" t="str">
        <f ca="1">_xlfn.IFNA(VLOOKUP(A700,Table4[[#All],[Id_Serv]:[Dsg_EN Servico]],2+VALUE(LEFT(Type!$B$1,1)),0),"")</f>
        <v/>
      </c>
      <c r="G700" s="43" t="b">
        <f t="shared" ca="1" si="63"/>
        <v>0</v>
      </c>
      <c r="H700" s="73">
        <f t="shared" si="64"/>
        <v>12</v>
      </c>
      <c r="I700" s="73">
        <v>28</v>
      </c>
      <c r="J700" s="73">
        <v>2</v>
      </c>
      <c r="K700" s="72" t="str">
        <f t="shared" si="65"/>
        <v/>
      </c>
      <c r="L700" s="38" t="e">
        <f ca="1">VLOOKUP(B700,TA_Rubric!$A$1:$G$93,4+LEFT(Type!$B$1,1),)</f>
        <v>#N/A</v>
      </c>
    </row>
    <row r="701" spans="1:12" ht="63.95" customHeight="1" x14ac:dyDescent="0.25">
      <c r="A701" s="39" t="str">
        <f t="shared" ca="1" si="61"/>
        <v/>
      </c>
      <c r="B701" s="39" t="str">
        <f t="shared" ca="1" si="62"/>
        <v/>
      </c>
      <c r="C701" s="54"/>
      <c r="D701" s="16" t="b">
        <f t="shared" ca="1" si="66"/>
        <v>0</v>
      </c>
      <c r="E701" s="42" t="str">
        <f ca="1">_xlfn.IFNA(VLOOKUP(B701,Rubric[],2+VALUE(LEFT(Type!$B$1,1)),),"")</f>
        <v/>
      </c>
      <c r="F701" s="42" t="str">
        <f ca="1">_xlfn.IFNA(VLOOKUP(A701,Table4[[#All],[Id_Serv]:[Dsg_EN Servico]],2+VALUE(LEFT(Type!$B$1,1)),0),"")</f>
        <v/>
      </c>
      <c r="G701" s="43" t="b">
        <f t="shared" ca="1" si="63"/>
        <v>0</v>
      </c>
      <c r="H701" s="73">
        <f t="shared" si="64"/>
        <v>12</v>
      </c>
      <c r="I701" s="73">
        <v>29</v>
      </c>
      <c r="J701" s="73">
        <v>2</v>
      </c>
      <c r="K701" s="72" t="str">
        <f t="shared" si="65"/>
        <v/>
      </c>
      <c r="L701" s="38" t="e">
        <f ca="1">VLOOKUP(B701,TA_Rubric!$A$1:$G$93,4+LEFT(Type!$B$1,1),)</f>
        <v>#N/A</v>
      </c>
    </row>
    <row r="702" spans="1:12" ht="63.95" customHeight="1" x14ac:dyDescent="0.25">
      <c r="A702" s="39" t="str">
        <f t="shared" ca="1" si="61"/>
        <v/>
      </c>
      <c r="B702" s="39" t="str">
        <f t="shared" ca="1" si="62"/>
        <v/>
      </c>
      <c r="C702" s="54"/>
      <c r="D702" s="16" t="b">
        <f t="shared" ca="1" si="66"/>
        <v>0</v>
      </c>
      <c r="E702" s="42" t="str">
        <f ca="1">_xlfn.IFNA(VLOOKUP(B702,Rubric[],2+VALUE(LEFT(Type!$B$1,1)),),"")</f>
        <v/>
      </c>
      <c r="F702" s="42" t="str">
        <f ca="1">_xlfn.IFNA(VLOOKUP(A702,Table4[[#All],[Id_Serv]:[Dsg_EN Servico]],2+VALUE(LEFT(Type!$B$1,1)),0),"")</f>
        <v/>
      </c>
      <c r="G702" s="43" t="b">
        <f t="shared" ca="1" si="63"/>
        <v>0</v>
      </c>
      <c r="H702" s="73">
        <f t="shared" si="64"/>
        <v>12</v>
      </c>
      <c r="I702" s="73">
        <v>30</v>
      </c>
      <c r="J702" s="73">
        <v>2</v>
      </c>
      <c r="K702" s="72" t="str">
        <f t="shared" si="65"/>
        <v/>
      </c>
      <c r="L702" s="38" t="e">
        <f ca="1">VLOOKUP(B702,TA_Rubric!$A$1:$G$93,4+LEFT(Type!$B$1,1),)</f>
        <v>#N/A</v>
      </c>
    </row>
    <row r="703" spans="1:12" ht="63.95" customHeight="1" x14ac:dyDescent="0.25">
      <c r="A703" s="39" t="str">
        <f t="shared" ca="1" si="61"/>
        <v/>
      </c>
      <c r="B703" s="39" t="str">
        <f t="shared" ca="1" si="62"/>
        <v/>
      </c>
      <c r="C703" s="49"/>
      <c r="D703" s="16" t="b">
        <f t="shared" ca="1" si="66"/>
        <v>0</v>
      </c>
      <c r="E703" s="42" t="str">
        <f ca="1">_xlfn.IFNA(VLOOKUP(B703,Rubric[],2+VALUE(LEFT(Type!$B$1,1)),),"")</f>
        <v/>
      </c>
      <c r="F703" s="42" t="str">
        <f ca="1">_xlfn.IFNA(VLOOKUP(A703,Table4[[#All],[Id_Serv]:[Dsg_EN Servico]],2+VALUE(LEFT(Type!$B$1,1)),0),"")</f>
        <v/>
      </c>
      <c r="G703" s="43" t="b">
        <f t="shared" ca="1" si="63"/>
        <v>0</v>
      </c>
      <c r="H703" s="73">
        <f t="shared" si="64"/>
        <v>12</v>
      </c>
      <c r="I703" s="73">
        <v>31</v>
      </c>
      <c r="J703" s="73">
        <v>2</v>
      </c>
      <c r="K703" s="72" t="str">
        <f t="shared" si="65"/>
        <v/>
      </c>
      <c r="L703" s="38" t="e">
        <f ca="1">VLOOKUP(B703,TA_Rubric!$A$1:$G$93,4+LEFT(Type!$B$1,1),)</f>
        <v>#N/A</v>
      </c>
    </row>
    <row r="704" spans="1:12" ht="63.95" customHeight="1" x14ac:dyDescent="0.25">
      <c r="A704" s="39" t="str">
        <f t="shared" ca="1" si="61"/>
        <v/>
      </c>
      <c r="B704" s="39" t="str">
        <f t="shared" ca="1" si="62"/>
        <v/>
      </c>
      <c r="C704" s="49"/>
      <c r="D704" s="16" t="b">
        <f t="shared" ca="1" si="66"/>
        <v>0</v>
      </c>
      <c r="E704" s="42" t="str">
        <f ca="1">_xlfn.IFNA(VLOOKUP(B704,Rubric[],2+VALUE(LEFT(Type!$B$1,1)),),"")</f>
        <v/>
      </c>
      <c r="F704" s="42" t="str">
        <f ca="1">_xlfn.IFNA(VLOOKUP(A704,Table4[[#All],[Id_Serv]:[Dsg_EN Servico]],2+VALUE(LEFT(Type!$B$1,1)),0),"")</f>
        <v/>
      </c>
      <c r="G704" s="43" t="b">
        <f t="shared" ca="1" si="63"/>
        <v>0</v>
      </c>
      <c r="H704" s="73">
        <f t="shared" si="64"/>
        <v>12</v>
      </c>
      <c r="I704" s="73">
        <v>32</v>
      </c>
      <c r="J704" s="73">
        <v>2</v>
      </c>
      <c r="K704" s="72" t="str">
        <f t="shared" si="65"/>
        <v/>
      </c>
      <c r="L704" s="38" t="e">
        <f ca="1">VLOOKUP(B704,TA_Rubric!$A$1:$G$93,4+LEFT(Type!$B$1,1),)</f>
        <v>#N/A</v>
      </c>
    </row>
    <row r="705" spans="1:12" ht="63.95" customHeight="1" x14ac:dyDescent="0.25">
      <c r="A705" s="39" t="str">
        <f t="shared" ca="1" si="61"/>
        <v/>
      </c>
      <c r="B705" s="39" t="str">
        <f t="shared" ca="1" si="62"/>
        <v/>
      </c>
      <c r="C705" s="49"/>
      <c r="D705" s="16" t="b">
        <f t="shared" ca="1" si="66"/>
        <v>0</v>
      </c>
      <c r="E705" s="42" t="str">
        <f ca="1">_xlfn.IFNA(VLOOKUP(B705,Rubric[],2+VALUE(LEFT(Type!$B$1,1)),),"")</f>
        <v/>
      </c>
      <c r="F705" s="42" t="str">
        <f ca="1">_xlfn.IFNA(VLOOKUP(A705,Table4[[#All],[Id_Serv]:[Dsg_EN Servico]],2+VALUE(LEFT(Type!$B$1,1)),0),"")</f>
        <v/>
      </c>
      <c r="G705" s="43" t="b">
        <f t="shared" ca="1" si="63"/>
        <v>0</v>
      </c>
      <c r="H705" s="73">
        <f t="shared" si="64"/>
        <v>12</v>
      </c>
      <c r="I705" s="73">
        <v>33</v>
      </c>
      <c r="J705" s="73">
        <v>2</v>
      </c>
      <c r="K705" s="72" t="str">
        <f t="shared" si="65"/>
        <v/>
      </c>
      <c r="L705" s="38" t="e">
        <f ca="1">VLOOKUP(B705,TA_Rubric!$A$1:$G$93,4+LEFT(Type!$B$1,1),)</f>
        <v>#N/A</v>
      </c>
    </row>
    <row r="706" spans="1:12" ht="63.95" customHeight="1" x14ac:dyDescent="0.25">
      <c r="A706" s="39" t="str">
        <f t="shared" ref="A706:A769" ca="1" si="67">INDIRECT("Type!"&amp;ADDRESS(H706,J706))</f>
        <v/>
      </c>
      <c r="B706" s="39" t="str">
        <f t="shared" ref="B706:B769" ca="1" si="68">IF(A706="","",I706)</f>
        <v/>
      </c>
      <c r="C706" s="49"/>
      <c r="D706" s="16" t="b">
        <f t="shared" ca="1" si="66"/>
        <v>0</v>
      </c>
      <c r="E706" s="42" t="str">
        <f ca="1">_xlfn.IFNA(VLOOKUP(B706,Rubric[],2+VALUE(LEFT(Type!$B$1,1)),),"")</f>
        <v/>
      </c>
      <c r="F706" s="42" t="str">
        <f ca="1">_xlfn.IFNA(VLOOKUP(A706,Table4[[#All],[Id_Serv]:[Dsg_EN Servico]],2+VALUE(LEFT(Type!$B$1,1)),0),"")</f>
        <v/>
      </c>
      <c r="G706" s="43" t="b">
        <f t="shared" ref="G706:G769" ca="1" si="69">IF(A706="",FALSE,INDIRECT("Type!"&amp;ADDRESS(H706,J706+2)))</f>
        <v>0</v>
      </c>
      <c r="H706" s="73">
        <f t="shared" si="64"/>
        <v>12</v>
      </c>
      <c r="I706" s="73">
        <v>34</v>
      </c>
      <c r="J706" s="73">
        <v>2</v>
      </c>
      <c r="K706" s="72" t="str">
        <f t="shared" si="65"/>
        <v/>
      </c>
      <c r="L706" s="38" t="e">
        <f ca="1">VLOOKUP(B706,TA_Rubric!$A$1:$G$93,4+LEFT(Type!$B$1,1),)</f>
        <v>#N/A</v>
      </c>
    </row>
    <row r="707" spans="1:12" ht="63.95" customHeight="1" x14ac:dyDescent="0.25">
      <c r="A707" s="39" t="str">
        <f t="shared" ca="1" si="67"/>
        <v/>
      </c>
      <c r="B707" s="39" t="str">
        <f t="shared" ca="1" si="68"/>
        <v/>
      </c>
      <c r="C707" s="49"/>
      <c r="D707" s="16" t="b">
        <f t="shared" ca="1" si="66"/>
        <v>0</v>
      </c>
      <c r="E707" s="42" t="str">
        <f ca="1">_xlfn.IFNA(VLOOKUP(B707,Rubric[],2+VALUE(LEFT(Type!$B$1,1)),),"")</f>
        <v/>
      </c>
      <c r="F707" s="42" t="str">
        <f ca="1">_xlfn.IFNA(VLOOKUP(A707,Table4[[#All],[Id_Serv]:[Dsg_EN Servico]],2+VALUE(LEFT(Type!$B$1,1)),0),"")</f>
        <v/>
      </c>
      <c r="G707" s="43" t="b">
        <f t="shared" ca="1" si="69"/>
        <v>0</v>
      </c>
      <c r="H707" s="73">
        <f t="shared" ref="H707:H770" si="70">IF(I706&gt;I707,H706+1,H706)</f>
        <v>12</v>
      </c>
      <c r="I707" s="73">
        <v>35</v>
      </c>
      <c r="J707" s="73">
        <v>2</v>
      </c>
      <c r="K707" s="72" t="str">
        <f t="shared" ref="K707:K770" si="71">IF(C707&lt;&gt;"",1,"")</f>
        <v/>
      </c>
      <c r="L707" s="38" t="e">
        <f ca="1">VLOOKUP(B707,TA_Rubric!$A$1:$G$93,4+LEFT(Type!$B$1,1),)</f>
        <v>#N/A</v>
      </c>
    </row>
    <row r="708" spans="1:12" ht="63.95" customHeight="1" x14ac:dyDescent="0.25">
      <c r="A708" s="39" t="str">
        <f t="shared" ca="1" si="67"/>
        <v/>
      </c>
      <c r="B708" s="39" t="str">
        <f t="shared" ca="1" si="68"/>
        <v/>
      </c>
      <c r="C708" s="49"/>
      <c r="D708" s="16" t="b">
        <f t="shared" ca="1" si="66"/>
        <v>0</v>
      </c>
      <c r="E708" s="42" t="str">
        <f ca="1">_xlfn.IFNA(VLOOKUP(B708,Rubric[],2+VALUE(LEFT(Type!$B$1,1)),),"")</f>
        <v/>
      </c>
      <c r="F708" s="42" t="str">
        <f ca="1">_xlfn.IFNA(VLOOKUP(A708,Table4[[#All],[Id_Serv]:[Dsg_EN Servico]],2+VALUE(LEFT(Type!$B$1,1)),0),"")</f>
        <v/>
      </c>
      <c r="G708" s="43" t="b">
        <f t="shared" ca="1" si="69"/>
        <v>0</v>
      </c>
      <c r="H708" s="73">
        <f t="shared" si="70"/>
        <v>12</v>
      </c>
      <c r="I708" s="73">
        <v>36</v>
      </c>
      <c r="J708" s="73">
        <v>2</v>
      </c>
      <c r="K708" s="72" t="str">
        <f t="shared" si="71"/>
        <v/>
      </c>
      <c r="L708" s="38" t="e">
        <f ca="1">VLOOKUP(B708,TA_Rubric!$A$1:$G$93,4+LEFT(Type!$B$1,1),)</f>
        <v>#N/A</v>
      </c>
    </row>
    <row r="709" spans="1:12" ht="63.95" customHeight="1" x14ac:dyDescent="0.25">
      <c r="A709" s="39" t="str">
        <f t="shared" ca="1" si="67"/>
        <v/>
      </c>
      <c r="B709" s="39" t="str">
        <f t="shared" ca="1" si="68"/>
        <v/>
      </c>
      <c r="C709" s="49"/>
      <c r="D709" s="16" t="b">
        <f t="shared" ca="1" si="66"/>
        <v>0</v>
      </c>
      <c r="E709" s="42" t="str">
        <f ca="1">_xlfn.IFNA(VLOOKUP(B709,Rubric[],2+VALUE(LEFT(Type!$B$1,1)),),"")</f>
        <v/>
      </c>
      <c r="F709" s="42" t="str">
        <f ca="1">_xlfn.IFNA(VLOOKUP(A709,Table4[[#All],[Id_Serv]:[Dsg_EN Servico]],2+VALUE(LEFT(Type!$B$1,1)),0),"")</f>
        <v/>
      </c>
      <c r="G709" s="43" t="b">
        <f t="shared" ca="1" si="69"/>
        <v>0</v>
      </c>
      <c r="H709" s="73">
        <f t="shared" si="70"/>
        <v>12</v>
      </c>
      <c r="I709" s="73">
        <v>37</v>
      </c>
      <c r="J709" s="73">
        <v>2</v>
      </c>
      <c r="K709" s="72" t="str">
        <f t="shared" si="71"/>
        <v/>
      </c>
      <c r="L709" s="38" t="e">
        <f ca="1">VLOOKUP(B709,TA_Rubric!$A$1:$G$93,4+LEFT(Type!$B$1,1),)</f>
        <v>#N/A</v>
      </c>
    </row>
    <row r="710" spans="1:12" ht="63.95" customHeight="1" x14ac:dyDescent="0.25">
      <c r="A710" s="39" t="str">
        <f t="shared" ca="1" si="67"/>
        <v/>
      </c>
      <c r="B710" s="39" t="str">
        <f t="shared" ca="1" si="68"/>
        <v/>
      </c>
      <c r="C710" s="49"/>
      <c r="D710" s="16" t="b">
        <f t="shared" ca="1" si="66"/>
        <v>0</v>
      </c>
      <c r="E710" s="42" t="str">
        <f ca="1">_xlfn.IFNA(VLOOKUP(B710,Rubric[],2+VALUE(LEFT(Type!$B$1,1)),),"")</f>
        <v/>
      </c>
      <c r="F710" s="42" t="str">
        <f ca="1">_xlfn.IFNA(VLOOKUP(A710,Table4[[#All],[Id_Serv]:[Dsg_EN Servico]],2+VALUE(LEFT(Type!$B$1,1)),0),"")</f>
        <v/>
      </c>
      <c r="G710" s="43" t="b">
        <f t="shared" ca="1" si="69"/>
        <v>0</v>
      </c>
      <c r="H710" s="73">
        <f t="shared" si="70"/>
        <v>12</v>
      </c>
      <c r="I710" s="73">
        <v>38</v>
      </c>
      <c r="J710" s="73">
        <v>2</v>
      </c>
      <c r="K710" s="72" t="str">
        <f t="shared" si="71"/>
        <v/>
      </c>
      <c r="L710" s="38" t="e">
        <f ca="1">VLOOKUP(B710,TA_Rubric!$A$1:$G$93,4+LEFT(Type!$B$1,1),)</f>
        <v>#N/A</v>
      </c>
    </row>
    <row r="711" spans="1:12" ht="63.95" customHeight="1" x14ac:dyDescent="0.25">
      <c r="A711" s="39" t="str">
        <f t="shared" ca="1" si="67"/>
        <v/>
      </c>
      <c r="B711" s="39" t="str">
        <f t="shared" ca="1" si="68"/>
        <v/>
      </c>
      <c r="C711" s="49"/>
      <c r="D711" s="16" t="b">
        <f t="shared" ca="1" si="66"/>
        <v>0</v>
      </c>
      <c r="E711" s="42" t="str">
        <f ca="1">_xlfn.IFNA(VLOOKUP(B711,Rubric[],2+VALUE(LEFT(Type!$B$1,1)),),"")</f>
        <v/>
      </c>
      <c r="F711" s="42" t="str">
        <f ca="1">_xlfn.IFNA(VLOOKUP(A711,Table4[[#All],[Id_Serv]:[Dsg_EN Servico]],2+VALUE(LEFT(Type!$B$1,1)),0),"")</f>
        <v/>
      </c>
      <c r="G711" s="43" t="b">
        <f t="shared" ca="1" si="69"/>
        <v>0</v>
      </c>
      <c r="H711" s="73">
        <f t="shared" si="70"/>
        <v>12</v>
      </c>
      <c r="I711" s="73">
        <v>39</v>
      </c>
      <c r="J711" s="73">
        <v>2</v>
      </c>
      <c r="K711" s="72" t="str">
        <f t="shared" si="71"/>
        <v/>
      </c>
      <c r="L711" s="38" t="e">
        <f ca="1">VLOOKUP(B711,TA_Rubric!$A$1:$G$93,4+LEFT(Type!$B$1,1),)</f>
        <v>#N/A</v>
      </c>
    </row>
    <row r="712" spans="1:12" ht="63.95" customHeight="1" x14ac:dyDescent="0.25">
      <c r="A712" s="39" t="str">
        <f t="shared" ca="1" si="67"/>
        <v/>
      </c>
      <c r="B712" s="39" t="str">
        <f t="shared" ca="1" si="68"/>
        <v/>
      </c>
      <c r="C712" s="49"/>
      <c r="D712" s="16" t="b">
        <f t="shared" ca="1" si="66"/>
        <v>0</v>
      </c>
      <c r="E712" s="42" t="str">
        <f ca="1">_xlfn.IFNA(VLOOKUP(B712,Rubric[],2+VALUE(LEFT(Type!$B$1,1)),),"")</f>
        <v/>
      </c>
      <c r="F712" s="42" t="str">
        <f ca="1">_xlfn.IFNA(VLOOKUP(A712,Table4[[#All],[Id_Serv]:[Dsg_EN Servico]],2+VALUE(LEFT(Type!$B$1,1)),0),"")</f>
        <v/>
      </c>
      <c r="G712" s="43" t="b">
        <f t="shared" ca="1" si="69"/>
        <v>0</v>
      </c>
      <c r="H712" s="73">
        <f t="shared" si="70"/>
        <v>12</v>
      </c>
      <c r="I712" s="73">
        <v>40</v>
      </c>
      <c r="J712" s="73">
        <v>2</v>
      </c>
      <c r="K712" s="72" t="str">
        <f t="shared" si="71"/>
        <v/>
      </c>
      <c r="L712" s="38" t="e">
        <f ca="1">VLOOKUP(B712,TA_Rubric!$A$1:$G$93,4+LEFT(Type!$B$1,1),)</f>
        <v>#N/A</v>
      </c>
    </row>
    <row r="713" spans="1:12" ht="63.95" customHeight="1" x14ac:dyDescent="0.25">
      <c r="A713" s="39" t="str">
        <f t="shared" ca="1" si="67"/>
        <v/>
      </c>
      <c r="B713" s="39" t="str">
        <f t="shared" ca="1" si="68"/>
        <v/>
      </c>
      <c r="C713" s="49"/>
      <c r="D713" s="16" t="b">
        <f t="shared" ca="1" si="66"/>
        <v>0</v>
      </c>
      <c r="E713" s="42" t="str">
        <f ca="1">_xlfn.IFNA(VLOOKUP(B713,Rubric[],2+VALUE(LEFT(Type!$B$1,1)),),"")</f>
        <v/>
      </c>
      <c r="F713" s="42" t="str">
        <f ca="1">_xlfn.IFNA(VLOOKUP(A713,Table4[[#All],[Id_Serv]:[Dsg_EN Servico]],2+VALUE(LEFT(Type!$B$1,1)),0),"")</f>
        <v/>
      </c>
      <c r="G713" s="43" t="b">
        <f t="shared" ca="1" si="69"/>
        <v>0</v>
      </c>
      <c r="H713" s="73">
        <f t="shared" si="70"/>
        <v>12</v>
      </c>
      <c r="I713" s="73">
        <v>41</v>
      </c>
      <c r="J713" s="73">
        <v>2</v>
      </c>
      <c r="K713" s="72" t="str">
        <f t="shared" si="71"/>
        <v/>
      </c>
      <c r="L713" s="38" t="e">
        <f ca="1">VLOOKUP(B713,TA_Rubric!$A$1:$G$93,4+LEFT(Type!$B$1,1),)</f>
        <v>#N/A</v>
      </c>
    </row>
    <row r="714" spans="1:12" ht="63.95" customHeight="1" x14ac:dyDescent="0.25">
      <c r="A714" s="39" t="str">
        <f t="shared" ca="1" si="67"/>
        <v/>
      </c>
      <c r="B714" s="39" t="str">
        <f t="shared" ca="1" si="68"/>
        <v/>
      </c>
      <c r="C714" s="49"/>
      <c r="D714" s="16" t="b">
        <f t="shared" ca="1" si="66"/>
        <v>0</v>
      </c>
      <c r="E714" s="42" t="str">
        <f ca="1">_xlfn.IFNA(VLOOKUP(B714,Rubric[],2+VALUE(LEFT(Type!$B$1,1)),),"")</f>
        <v/>
      </c>
      <c r="F714" s="42" t="str">
        <f ca="1">_xlfn.IFNA(VLOOKUP(A714,Table4[[#All],[Id_Serv]:[Dsg_EN Servico]],2+VALUE(LEFT(Type!$B$1,1)),0),"")</f>
        <v/>
      </c>
      <c r="G714" s="43" t="b">
        <f t="shared" ca="1" si="69"/>
        <v>0</v>
      </c>
      <c r="H714" s="73">
        <f t="shared" si="70"/>
        <v>12</v>
      </c>
      <c r="I714" s="73">
        <v>42</v>
      </c>
      <c r="J714" s="73">
        <v>2</v>
      </c>
      <c r="K714" s="72" t="str">
        <f t="shared" si="71"/>
        <v/>
      </c>
      <c r="L714" s="38" t="e">
        <f ca="1">VLOOKUP(B714,TA_Rubric!$A$1:$G$93,4+LEFT(Type!$B$1,1),)</f>
        <v>#N/A</v>
      </c>
    </row>
    <row r="715" spans="1:12" ht="63.95" customHeight="1" x14ac:dyDescent="0.25">
      <c r="A715" s="39" t="str">
        <f t="shared" ca="1" si="67"/>
        <v/>
      </c>
      <c r="B715" s="39" t="str">
        <f t="shared" ca="1" si="68"/>
        <v/>
      </c>
      <c r="C715" s="49"/>
      <c r="D715" s="16" t="b">
        <f t="shared" ca="1" si="66"/>
        <v>0</v>
      </c>
      <c r="E715" s="42" t="str">
        <f ca="1">_xlfn.IFNA(VLOOKUP(B715,Rubric[],2+VALUE(LEFT(Type!$B$1,1)),),"")</f>
        <v/>
      </c>
      <c r="F715" s="42" t="str">
        <f ca="1">_xlfn.IFNA(VLOOKUP(A715,Table4[[#All],[Id_Serv]:[Dsg_EN Servico]],2+VALUE(LEFT(Type!$B$1,1)),0),"")</f>
        <v/>
      </c>
      <c r="G715" s="43" t="b">
        <f t="shared" ca="1" si="69"/>
        <v>0</v>
      </c>
      <c r="H715" s="73">
        <f t="shared" si="70"/>
        <v>12</v>
      </c>
      <c r="I715" s="73">
        <v>43</v>
      </c>
      <c r="J715" s="73">
        <v>2</v>
      </c>
      <c r="K715" s="72" t="str">
        <f t="shared" si="71"/>
        <v/>
      </c>
      <c r="L715" s="38" t="e">
        <f ca="1">VLOOKUP(B715,TA_Rubric!$A$1:$G$93,4+LEFT(Type!$B$1,1),)</f>
        <v>#N/A</v>
      </c>
    </row>
    <row r="716" spans="1:12" ht="63.95" customHeight="1" x14ac:dyDescent="0.25">
      <c r="A716" s="39" t="str">
        <f t="shared" ca="1" si="67"/>
        <v/>
      </c>
      <c r="B716" s="39" t="str">
        <f t="shared" ca="1" si="68"/>
        <v/>
      </c>
      <c r="C716" s="49"/>
      <c r="D716" s="16" t="b">
        <f t="shared" ca="1" si="66"/>
        <v>0</v>
      </c>
      <c r="E716" s="42" t="str">
        <f ca="1">_xlfn.IFNA(VLOOKUP(B716,Rubric[],2+VALUE(LEFT(Type!$B$1,1)),),"")</f>
        <v/>
      </c>
      <c r="F716" s="42" t="str">
        <f ca="1">_xlfn.IFNA(VLOOKUP(A716,Table4[[#All],[Id_Serv]:[Dsg_EN Servico]],2+VALUE(LEFT(Type!$B$1,1)),0),"")</f>
        <v/>
      </c>
      <c r="G716" s="43" t="b">
        <f t="shared" ca="1" si="69"/>
        <v>0</v>
      </c>
      <c r="H716" s="73">
        <f t="shared" si="70"/>
        <v>12</v>
      </c>
      <c r="I716" s="73">
        <v>44</v>
      </c>
      <c r="J716" s="73">
        <v>2</v>
      </c>
      <c r="K716" s="72" t="str">
        <f t="shared" si="71"/>
        <v/>
      </c>
      <c r="L716" s="38" t="e">
        <f ca="1">VLOOKUP(B716,TA_Rubric!$A$1:$G$93,4+LEFT(Type!$B$1,1),)</f>
        <v>#N/A</v>
      </c>
    </row>
    <row r="717" spans="1:12" ht="63.95" customHeight="1" x14ac:dyDescent="0.25">
      <c r="A717" s="39" t="str">
        <f t="shared" ca="1" si="67"/>
        <v/>
      </c>
      <c r="B717" s="39" t="str">
        <f t="shared" ca="1" si="68"/>
        <v/>
      </c>
      <c r="C717" s="49"/>
      <c r="D717" s="16" t="b">
        <f t="shared" ca="1" si="66"/>
        <v>0</v>
      </c>
      <c r="E717" s="42" t="str">
        <f ca="1">_xlfn.IFNA(VLOOKUP(B717,Rubric[],2+VALUE(LEFT(Type!$B$1,1)),),"")</f>
        <v/>
      </c>
      <c r="F717" s="42" t="str">
        <f ca="1">_xlfn.IFNA(VLOOKUP(A717,Table4[[#All],[Id_Serv]:[Dsg_EN Servico]],2+VALUE(LEFT(Type!$B$1,1)),0),"")</f>
        <v/>
      </c>
      <c r="G717" s="43" t="b">
        <f t="shared" ca="1" si="69"/>
        <v>0</v>
      </c>
      <c r="H717" s="73">
        <f t="shared" si="70"/>
        <v>12</v>
      </c>
      <c r="I717" s="73">
        <v>45</v>
      </c>
      <c r="J717" s="73">
        <v>2</v>
      </c>
      <c r="K717" s="72" t="str">
        <f t="shared" si="71"/>
        <v/>
      </c>
      <c r="L717" s="38" t="e">
        <f ca="1">VLOOKUP(B717,TA_Rubric!$A$1:$G$93,4+LEFT(Type!$B$1,1),)</f>
        <v>#N/A</v>
      </c>
    </row>
    <row r="718" spans="1:12" ht="63.95" customHeight="1" x14ac:dyDescent="0.25">
      <c r="A718" s="39" t="str">
        <f t="shared" ca="1" si="67"/>
        <v/>
      </c>
      <c r="B718" s="39" t="str">
        <f t="shared" ca="1" si="68"/>
        <v/>
      </c>
      <c r="C718" s="49"/>
      <c r="D718" s="16" t="b">
        <f t="shared" ca="1" si="66"/>
        <v>0</v>
      </c>
      <c r="E718" s="42" t="str">
        <f ca="1">_xlfn.IFNA(VLOOKUP(B718,Rubric[],2+VALUE(LEFT(Type!$B$1,1)),),"")</f>
        <v/>
      </c>
      <c r="F718" s="42" t="str">
        <f ca="1">_xlfn.IFNA(VLOOKUP(A718,Table4[[#All],[Id_Serv]:[Dsg_EN Servico]],2+VALUE(LEFT(Type!$B$1,1)),0),"")</f>
        <v/>
      </c>
      <c r="G718" s="43" t="b">
        <f t="shared" ca="1" si="69"/>
        <v>0</v>
      </c>
      <c r="H718" s="73">
        <f t="shared" si="70"/>
        <v>12</v>
      </c>
      <c r="I718" s="73">
        <v>46</v>
      </c>
      <c r="J718" s="73">
        <v>2</v>
      </c>
      <c r="K718" s="72" t="str">
        <f t="shared" si="71"/>
        <v/>
      </c>
      <c r="L718" s="38" t="e">
        <f ca="1">VLOOKUP(B718,TA_Rubric!$A$1:$G$93,4+LEFT(Type!$B$1,1),)</f>
        <v>#N/A</v>
      </c>
    </row>
    <row r="719" spans="1:12" ht="63.95" customHeight="1" x14ac:dyDescent="0.25">
      <c r="A719" s="39" t="str">
        <f t="shared" ca="1" si="67"/>
        <v/>
      </c>
      <c r="B719" s="39" t="str">
        <f t="shared" ca="1" si="68"/>
        <v/>
      </c>
      <c r="C719" s="49"/>
      <c r="D719" s="16" t="b">
        <f t="shared" ca="1" si="66"/>
        <v>0</v>
      </c>
      <c r="E719" s="42" t="str">
        <f ca="1">_xlfn.IFNA(VLOOKUP(B719,Rubric[],2+VALUE(LEFT(Type!$B$1,1)),),"")</f>
        <v/>
      </c>
      <c r="F719" s="42" t="str">
        <f ca="1">_xlfn.IFNA(VLOOKUP(A719,Table4[[#All],[Id_Serv]:[Dsg_EN Servico]],2+VALUE(LEFT(Type!$B$1,1)),0),"")</f>
        <v/>
      </c>
      <c r="G719" s="43" t="b">
        <f t="shared" ca="1" si="69"/>
        <v>0</v>
      </c>
      <c r="H719" s="73">
        <f t="shared" si="70"/>
        <v>12</v>
      </c>
      <c r="I719" s="73">
        <v>47</v>
      </c>
      <c r="J719" s="73">
        <v>2</v>
      </c>
      <c r="K719" s="72" t="str">
        <f t="shared" si="71"/>
        <v/>
      </c>
      <c r="L719" s="38" t="e">
        <f ca="1">VLOOKUP(B719,TA_Rubric!$A$1:$G$93,4+LEFT(Type!$B$1,1),)</f>
        <v>#N/A</v>
      </c>
    </row>
    <row r="720" spans="1:12" ht="63.95" customHeight="1" x14ac:dyDescent="0.25">
      <c r="A720" s="39" t="str">
        <f t="shared" ca="1" si="67"/>
        <v/>
      </c>
      <c r="B720" s="39" t="str">
        <f t="shared" ca="1" si="68"/>
        <v/>
      </c>
      <c r="C720" s="49"/>
      <c r="D720" s="16" t="b">
        <f t="shared" ca="1" si="66"/>
        <v>0</v>
      </c>
      <c r="E720" s="42" t="str">
        <f ca="1">_xlfn.IFNA(VLOOKUP(B720,Rubric[],2+VALUE(LEFT(Type!$B$1,1)),),"")</f>
        <v/>
      </c>
      <c r="F720" s="42" t="str">
        <f ca="1">_xlfn.IFNA(VLOOKUP(A720,Table4[[#All],[Id_Serv]:[Dsg_EN Servico]],2+VALUE(LEFT(Type!$B$1,1)),0),"")</f>
        <v/>
      </c>
      <c r="G720" s="43" t="b">
        <f t="shared" ca="1" si="69"/>
        <v>0</v>
      </c>
      <c r="H720" s="73">
        <f t="shared" si="70"/>
        <v>12</v>
      </c>
      <c r="I720" s="73">
        <v>48</v>
      </c>
      <c r="J720" s="73">
        <v>2</v>
      </c>
      <c r="K720" s="72" t="str">
        <f t="shared" si="71"/>
        <v/>
      </c>
      <c r="L720" s="38" t="e">
        <f ca="1">VLOOKUP(B720,TA_Rubric!$A$1:$G$93,4+LEFT(Type!$B$1,1),)</f>
        <v>#N/A</v>
      </c>
    </row>
    <row r="721" spans="1:12" ht="63.95" customHeight="1" x14ac:dyDescent="0.25">
      <c r="A721" s="39" t="str">
        <f t="shared" ca="1" si="67"/>
        <v/>
      </c>
      <c r="B721" s="39" t="str">
        <f t="shared" ca="1" si="68"/>
        <v/>
      </c>
      <c r="C721" s="49"/>
      <c r="D721" s="16" t="b">
        <f t="shared" ca="1" si="66"/>
        <v>0</v>
      </c>
      <c r="E721" s="42" t="str">
        <f ca="1">_xlfn.IFNA(VLOOKUP(B721,Rubric[],2+VALUE(LEFT(Type!$B$1,1)),),"")</f>
        <v/>
      </c>
      <c r="F721" s="42" t="str">
        <f ca="1">_xlfn.IFNA(VLOOKUP(A721,Table4[[#All],[Id_Serv]:[Dsg_EN Servico]],2+VALUE(LEFT(Type!$B$1,1)),0),"")</f>
        <v/>
      </c>
      <c r="G721" s="43" t="b">
        <f t="shared" ca="1" si="69"/>
        <v>0</v>
      </c>
      <c r="H721" s="73">
        <f t="shared" si="70"/>
        <v>12</v>
      </c>
      <c r="I721" s="73">
        <v>49</v>
      </c>
      <c r="J721" s="73">
        <v>2</v>
      </c>
      <c r="K721" s="72" t="str">
        <f t="shared" si="71"/>
        <v/>
      </c>
      <c r="L721" s="38" t="e">
        <f ca="1">VLOOKUP(B721,TA_Rubric!$A$1:$G$93,4+LEFT(Type!$B$1,1),)</f>
        <v>#N/A</v>
      </c>
    </row>
    <row r="722" spans="1:12" ht="63.95" customHeight="1" x14ac:dyDescent="0.25">
      <c r="A722" s="39" t="str">
        <f t="shared" ca="1" si="67"/>
        <v/>
      </c>
      <c r="B722" s="39" t="str">
        <f t="shared" ca="1" si="68"/>
        <v/>
      </c>
      <c r="C722" s="49"/>
      <c r="D722" s="16" t="b">
        <f t="shared" ca="1" si="66"/>
        <v>0</v>
      </c>
      <c r="E722" s="42" t="str">
        <f ca="1">_xlfn.IFNA(VLOOKUP(B722,Rubric[],2+VALUE(LEFT(Type!$B$1,1)),),"")</f>
        <v/>
      </c>
      <c r="F722" s="42" t="str">
        <f ca="1">_xlfn.IFNA(VLOOKUP(A722,Table4[[#All],[Id_Serv]:[Dsg_EN Servico]],2+VALUE(LEFT(Type!$B$1,1)),0),"")</f>
        <v/>
      </c>
      <c r="G722" s="43" t="b">
        <f t="shared" ca="1" si="69"/>
        <v>0</v>
      </c>
      <c r="H722" s="73">
        <f t="shared" si="70"/>
        <v>12</v>
      </c>
      <c r="I722" s="73">
        <v>50</v>
      </c>
      <c r="J722" s="73">
        <v>2</v>
      </c>
      <c r="K722" s="72" t="str">
        <f t="shared" si="71"/>
        <v/>
      </c>
      <c r="L722" s="38" t="e">
        <f ca="1">VLOOKUP(B722,TA_Rubric!$A$1:$G$93,4+LEFT(Type!$B$1,1),)</f>
        <v>#N/A</v>
      </c>
    </row>
    <row r="723" spans="1:12" ht="63.95" customHeight="1" x14ac:dyDescent="0.25">
      <c r="A723" s="39" t="str">
        <f t="shared" ca="1" si="67"/>
        <v/>
      </c>
      <c r="B723" s="39" t="str">
        <f t="shared" ca="1" si="68"/>
        <v/>
      </c>
      <c r="C723" s="49"/>
      <c r="D723" s="16" t="b">
        <f t="shared" ca="1" si="66"/>
        <v>0</v>
      </c>
      <c r="E723" s="42" t="str">
        <f ca="1">_xlfn.IFNA(VLOOKUP(B723,Rubric[],2+VALUE(LEFT(Type!$B$1,1)),),"")</f>
        <v/>
      </c>
      <c r="F723" s="42" t="str">
        <f ca="1">_xlfn.IFNA(VLOOKUP(A723,Table4[[#All],[Id_Serv]:[Dsg_EN Servico]],2+VALUE(LEFT(Type!$B$1,1)),0),"")</f>
        <v/>
      </c>
      <c r="G723" s="43" t="b">
        <f t="shared" ca="1" si="69"/>
        <v>0</v>
      </c>
      <c r="H723" s="73">
        <f t="shared" si="70"/>
        <v>12</v>
      </c>
      <c r="I723" s="73">
        <v>51</v>
      </c>
      <c r="J723" s="73">
        <v>2</v>
      </c>
      <c r="K723" s="72" t="str">
        <f t="shared" si="71"/>
        <v/>
      </c>
      <c r="L723" s="38" t="e">
        <f ca="1">VLOOKUP(B723,TA_Rubric!$A$1:$G$93,4+LEFT(Type!$B$1,1),)</f>
        <v>#N/A</v>
      </c>
    </row>
    <row r="724" spans="1:12" ht="63.95" customHeight="1" x14ac:dyDescent="0.25">
      <c r="A724" s="39" t="str">
        <f t="shared" ca="1" si="67"/>
        <v/>
      </c>
      <c r="B724" s="39" t="str">
        <f t="shared" ca="1" si="68"/>
        <v/>
      </c>
      <c r="C724" s="49"/>
      <c r="D724" s="16" t="b">
        <f t="shared" ca="1" si="66"/>
        <v>0</v>
      </c>
      <c r="E724" s="42" t="str">
        <f ca="1">_xlfn.IFNA(VLOOKUP(B724,Rubric[],2+VALUE(LEFT(Type!$B$1,1)),),"")</f>
        <v/>
      </c>
      <c r="F724" s="42" t="str">
        <f ca="1">_xlfn.IFNA(VLOOKUP(A724,Table4[[#All],[Id_Serv]:[Dsg_EN Servico]],2+VALUE(LEFT(Type!$B$1,1)),0),"")</f>
        <v/>
      </c>
      <c r="G724" s="43" t="b">
        <f t="shared" ca="1" si="69"/>
        <v>0</v>
      </c>
      <c r="H724" s="73">
        <f t="shared" si="70"/>
        <v>12</v>
      </c>
      <c r="I724" s="73">
        <v>52</v>
      </c>
      <c r="J724" s="73">
        <v>2</v>
      </c>
      <c r="K724" s="72" t="str">
        <f t="shared" si="71"/>
        <v/>
      </c>
      <c r="L724" s="38" t="e">
        <f ca="1">VLOOKUP(B724,TA_Rubric!$A$1:$G$93,4+LEFT(Type!$B$1,1),)</f>
        <v>#N/A</v>
      </c>
    </row>
    <row r="725" spans="1:12" ht="63.95" customHeight="1" x14ac:dyDescent="0.25">
      <c r="A725" s="39" t="str">
        <f t="shared" ca="1" si="67"/>
        <v/>
      </c>
      <c r="B725" s="39" t="str">
        <f t="shared" ca="1" si="68"/>
        <v/>
      </c>
      <c r="C725" s="49"/>
      <c r="D725" s="16" t="b">
        <f t="shared" ca="1" si="66"/>
        <v>0</v>
      </c>
      <c r="E725" s="42" t="str">
        <f ca="1">_xlfn.IFNA(VLOOKUP(B725,Rubric[],2+VALUE(LEFT(Type!$B$1,1)),),"")</f>
        <v/>
      </c>
      <c r="F725" s="42" t="str">
        <f ca="1">_xlfn.IFNA(VLOOKUP(A725,Table4[[#All],[Id_Serv]:[Dsg_EN Servico]],2+VALUE(LEFT(Type!$B$1,1)),0),"")</f>
        <v/>
      </c>
      <c r="G725" s="43" t="b">
        <f t="shared" ca="1" si="69"/>
        <v>0</v>
      </c>
      <c r="H725" s="73">
        <f t="shared" si="70"/>
        <v>12</v>
      </c>
      <c r="I725" s="73">
        <v>53</v>
      </c>
      <c r="J725" s="73">
        <v>2</v>
      </c>
      <c r="K725" s="72" t="str">
        <f t="shared" si="71"/>
        <v/>
      </c>
      <c r="L725" s="38" t="e">
        <f ca="1">VLOOKUP(B725,TA_Rubric!$A$1:$G$93,4+LEFT(Type!$B$1,1),)</f>
        <v>#N/A</v>
      </c>
    </row>
    <row r="726" spans="1:12" ht="63.95" customHeight="1" x14ac:dyDescent="0.25">
      <c r="A726" s="39" t="str">
        <f t="shared" ca="1" si="67"/>
        <v/>
      </c>
      <c r="B726" s="39" t="str">
        <f t="shared" ca="1" si="68"/>
        <v/>
      </c>
      <c r="C726" s="49"/>
      <c r="D726" s="16" t="b">
        <f t="shared" ca="1" si="66"/>
        <v>0</v>
      </c>
      <c r="E726" s="42" t="str">
        <f ca="1">_xlfn.IFNA(VLOOKUP(B726,Rubric[],2+VALUE(LEFT(Type!$B$1,1)),),"")</f>
        <v/>
      </c>
      <c r="F726" s="42" t="str">
        <f ca="1">_xlfn.IFNA(VLOOKUP(A726,Table4[[#All],[Id_Serv]:[Dsg_EN Servico]],2+VALUE(LEFT(Type!$B$1,1)),0),"")</f>
        <v/>
      </c>
      <c r="G726" s="43" t="b">
        <f t="shared" ca="1" si="69"/>
        <v>0</v>
      </c>
      <c r="H726" s="73">
        <f t="shared" si="70"/>
        <v>12</v>
      </c>
      <c r="I726" s="73">
        <v>54</v>
      </c>
      <c r="J726" s="73">
        <v>2</v>
      </c>
      <c r="K726" s="72" t="str">
        <f t="shared" si="71"/>
        <v/>
      </c>
      <c r="L726" s="38" t="e">
        <f ca="1">VLOOKUP(B726,TA_Rubric!$A$1:$G$93,4+LEFT(Type!$B$1,1),)</f>
        <v>#N/A</v>
      </c>
    </row>
    <row r="727" spans="1:12" ht="63.95" customHeight="1" x14ac:dyDescent="0.25">
      <c r="A727" s="39" t="str">
        <f t="shared" ca="1" si="67"/>
        <v/>
      </c>
      <c r="B727" s="39" t="str">
        <f t="shared" ca="1" si="68"/>
        <v/>
      </c>
      <c r="C727" s="49"/>
      <c r="D727" s="16" t="b">
        <f t="shared" ca="1" si="66"/>
        <v>0</v>
      </c>
      <c r="E727" s="42" t="str">
        <f ca="1">_xlfn.IFNA(VLOOKUP(B727,Rubric[],2+VALUE(LEFT(Type!$B$1,1)),),"")</f>
        <v/>
      </c>
      <c r="F727" s="42" t="str">
        <f ca="1">_xlfn.IFNA(VLOOKUP(A727,Table4[[#All],[Id_Serv]:[Dsg_EN Servico]],2+VALUE(LEFT(Type!$B$1,1)),0),"")</f>
        <v/>
      </c>
      <c r="G727" s="43" t="b">
        <f t="shared" ca="1" si="69"/>
        <v>0</v>
      </c>
      <c r="H727" s="73">
        <f t="shared" si="70"/>
        <v>12</v>
      </c>
      <c r="I727" s="73">
        <v>55</v>
      </c>
      <c r="J727" s="73">
        <v>2</v>
      </c>
      <c r="K727" s="72" t="str">
        <f t="shared" si="71"/>
        <v/>
      </c>
      <c r="L727" s="38" t="e">
        <f ca="1">VLOOKUP(B727,TA_Rubric!$A$1:$G$93,4+LEFT(Type!$B$1,1),)</f>
        <v>#N/A</v>
      </c>
    </row>
    <row r="728" spans="1:12" ht="63.95" customHeight="1" x14ac:dyDescent="0.25">
      <c r="A728" s="39" t="str">
        <f t="shared" ca="1" si="67"/>
        <v/>
      </c>
      <c r="B728" s="39" t="str">
        <f t="shared" ca="1" si="68"/>
        <v/>
      </c>
      <c r="C728" s="49"/>
      <c r="D728" s="16" t="b">
        <f t="shared" ca="1" si="66"/>
        <v>0</v>
      </c>
      <c r="E728" s="42" t="str">
        <f ca="1">_xlfn.IFNA(VLOOKUP(B728,Rubric[],2+VALUE(LEFT(Type!$B$1,1)),),"")</f>
        <v/>
      </c>
      <c r="F728" s="42" t="str">
        <f ca="1">_xlfn.IFNA(VLOOKUP(A728,Table4[[#All],[Id_Serv]:[Dsg_EN Servico]],2+VALUE(LEFT(Type!$B$1,1)),0),"")</f>
        <v/>
      </c>
      <c r="G728" s="43" t="b">
        <f t="shared" ca="1" si="69"/>
        <v>0</v>
      </c>
      <c r="H728" s="73">
        <f t="shared" si="70"/>
        <v>12</v>
      </c>
      <c r="I728" s="73">
        <v>56</v>
      </c>
      <c r="J728" s="73">
        <v>2</v>
      </c>
      <c r="K728" s="72" t="str">
        <f t="shared" si="71"/>
        <v/>
      </c>
      <c r="L728" s="38" t="e">
        <f ca="1">VLOOKUP(B728,TA_Rubric!$A$1:$G$93,4+LEFT(Type!$B$1,1),)</f>
        <v>#N/A</v>
      </c>
    </row>
    <row r="729" spans="1:12" ht="63.95" customHeight="1" x14ac:dyDescent="0.25">
      <c r="A729" s="39" t="str">
        <f t="shared" ca="1" si="67"/>
        <v/>
      </c>
      <c r="B729" s="39" t="str">
        <f t="shared" ca="1" si="68"/>
        <v/>
      </c>
      <c r="C729" s="49"/>
      <c r="D729" s="16" t="b">
        <f t="shared" ca="1" si="66"/>
        <v>0</v>
      </c>
      <c r="E729" s="42" t="str">
        <f ca="1">_xlfn.IFNA(VLOOKUP(B729,Rubric[],2+VALUE(LEFT(Type!$B$1,1)),),"")</f>
        <v/>
      </c>
      <c r="F729" s="42" t="str">
        <f ca="1">_xlfn.IFNA(VLOOKUP(A729,Table4[[#All],[Id_Serv]:[Dsg_EN Servico]],2+VALUE(LEFT(Type!$B$1,1)),0),"")</f>
        <v/>
      </c>
      <c r="G729" s="43" t="b">
        <f t="shared" ca="1" si="69"/>
        <v>0</v>
      </c>
      <c r="H729" s="73">
        <f t="shared" si="70"/>
        <v>12</v>
      </c>
      <c r="I729" s="73">
        <v>57</v>
      </c>
      <c r="J729" s="73">
        <v>2</v>
      </c>
      <c r="K729" s="72" t="str">
        <f t="shared" si="71"/>
        <v/>
      </c>
      <c r="L729" s="38" t="e">
        <f ca="1">VLOOKUP(B729,TA_Rubric!$A$1:$G$93,4+LEFT(Type!$B$1,1),)</f>
        <v>#N/A</v>
      </c>
    </row>
    <row r="730" spans="1:12" ht="63.95" customHeight="1" x14ac:dyDescent="0.25">
      <c r="A730" s="39" t="str">
        <f t="shared" ca="1" si="67"/>
        <v/>
      </c>
      <c r="B730" s="39" t="str">
        <f t="shared" ca="1" si="68"/>
        <v/>
      </c>
      <c r="C730" s="49"/>
      <c r="D730" s="16" t="b">
        <f t="shared" ca="1" si="66"/>
        <v>0</v>
      </c>
      <c r="E730" s="42" t="str">
        <f ca="1">_xlfn.IFNA(VLOOKUP(B730,Rubric[],2+VALUE(LEFT(Type!$B$1,1)),),"")</f>
        <v/>
      </c>
      <c r="F730" s="42" t="str">
        <f ca="1">_xlfn.IFNA(VLOOKUP(A730,Table4[[#All],[Id_Serv]:[Dsg_EN Servico]],2+VALUE(LEFT(Type!$B$1,1)),0),"")</f>
        <v/>
      </c>
      <c r="G730" s="43" t="b">
        <f t="shared" ca="1" si="69"/>
        <v>0</v>
      </c>
      <c r="H730" s="73">
        <f t="shared" si="70"/>
        <v>12</v>
      </c>
      <c r="I730" s="73">
        <v>58</v>
      </c>
      <c r="J730" s="73">
        <v>2</v>
      </c>
      <c r="K730" s="72" t="str">
        <f t="shared" si="71"/>
        <v/>
      </c>
      <c r="L730" s="38" t="e">
        <f ca="1">VLOOKUP(B730,TA_Rubric!$A$1:$G$93,4+LEFT(Type!$B$1,1),)</f>
        <v>#N/A</v>
      </c>
    </row>
    <row r="731" spans="1:12" ht="63.95" customHeight="1" x14ac:dyDescent="0.25">
      <c r="A731" s="39" t="str">
        <f t="shared" ca="1" si="67"/>
        <v/>
      </c>
      <c r="B731" s="39" t="str">
        <f t="shared" ca="1" si="68"/>
        <v/>
      </c>
      <c r="C731" s="49"/>
      <c r="D731" s="16" t="b">
        <f t="shared" ca="1" si="66"/>
        <v>0</v>
      </c>
      <c r="E731" s="42" t="str">
        <f ca="1">_xlfn.IFNA(VLOOKUP(B731,Rubric[],2+VALUE(LEFT(Type!$B$1,1)),),"")</f>
        <v/>
      </c>
      <c r="F731" s="42" t="str">
        <f ca="1">_xlfn.IFNA(VLOOKUP(A731,Table4[[#All],[Id_Serv]:[Dsg_EN Servico]],2+VALUE(LEFT(Type!$B$1,1)),0),"")</f>
        <v/>
      </c>
      <c r="G731" s="43" t="b">
        <f t="shared" ca="1" si="69"/>
        <v>0</v>
      </c>
      <c r="H731" s="73">
        <f t="shared" si="70"/>
        <v>12</v>
      </c>
      <c r="I731" s="73">
        <v>59</v>
      </c>
      <c r="J731" s="73">
        <v>2</v>
      </c>
      <c r="K731" s="72" t="str">
        <f t="shared" si="71"/>
        <v/>
      </c>
      <c r="L731" s="38" t="e">
        <f ca="1">VLOOKUP(B731,TA_Rubric!$A$1:$G$93,4+LEFT(Type!$B$1,1),)</f>
        <v>#N/A</v>
      </c>
    </row>
    <row r="732" spans="1:12" ht="63.95" customHeight="1" x14ac:dyDescent="0.25">
      <c r="A732" s="39" t="str">
        <f t="shared" ca="1" si="67"/>
        <v/>
      </c>
      <c r="B732" s="39" t="str">
        <f t="shared" ca="1" si="68"/>
        <v/>
      </c>
      <c r="C732" s="49"/>
      <c r="D732" s="16" t="b">
        <f t="shared" ca="1" si="66"/>
        <v>0</v>
      </c>
      <c r="E732" s="42" t="str">
        <f ca="1">_xlfn.IFNA(VLOOKUP(B732,Rubric[],2+VALUE(LEFT(Type!$B$1,1)),),"")</f>
        <v/>
      </c>
      <c r="F732" s="42" t="str">
        <f ca="1">_xlfn.IFNA(VLOOKUP(A732,Table4[[#All],[Id_Serv]:[Dsg_EN Servico]],2+VALUE(LEFT(Type!$B$1,1)),0),"")</f>
        <v/>
      </c>
      <c r="G732" s="43" t="b">
        <f t="shared" ca="1" si="69"/>
        <v>0</v>
      </c>
      <c r="H732" s="73">
        <f t="shared" si="70"/>
        <v>12</v>
      </c>
      <c r="I732" s="73">
        <v>60</v>
      </c>
      <c r="J732" s="73">
        <v>2</v>
      </c>
      <c r="K732" s="72" t="str">
        <f t="shared" si="71"/>
        <v/>
      </c>
      <c r="L732" s="38" t="e">
        <f ca="1">VLOOKUP(B732,TA_Rubric!$A$1:$G$93,4+LEFT(Type!$B$1,1),)</f>
        <v>#N/A</v>
      </c>
    </row>
    <row r="733" spans="1:12" ht="63.95" customHeight="1" x14ac:dyDescent="0.25">
      <c r="A733" s="39" t="str">
        <f t="shared" ca="1" si="67"/>
        <v/>
      </c>
      <c r="B733" s="39" t="str">
        <f t="shared" ca="1" si="68"/>
        <v/>
      </c>
      <c r="C733" s="49"/>
      <c r="D733" s="16" t="b">
        <f t="shared" ca="1" si="66"/>
        <v>0</v>
      </c>
      <c r="E733" s="42" t="str">
        <f ca="1">_xlfn.IFNA(VLOOKUP(B733,Rubric[],2+VALUE(LEFT(Type!$B$1,1)),),"")</f>
        <v/>
      </c>
      <c r="F733" s="42" t="str">
        <f ca="1">_xlfn.IFNA(VLOOKUP(A733,Table4[[#All],[Id_Serv]:[Dsg_EN Servico]],2+VALUE(LEFT(Type!$B$1,1)),0),"")</f>
        <v/>
      </c>
      <c r="G733" s="43" t="b">
        <f t="shared" ca="1" si="69"/>
        <v>0</v>
      </c>
      <c r="H733" s="73">
        <f t="shared" si="70"/>
        <v>12</v>
      </c>
      <c r="I733" s="73">
        <v>61</v>
      </c>
      <c r="J733" s="73">
        <v>2</v>
      </c>
      <c r="K733" s="72" t="str">
        <f t="shared" si="71"/>
        <v/>
      </c>
      <c r="L733" s="38" t="e">
        <f ca="1">VLOOKUP(B733,TA_Rubric!$A$1:$G$93,4+LEFT(Type!$B$1,1),)</f>
        <v>#N/A</v>
      </c>
    </row>
    <row r="734" spans="1:12" ht="63.95" customHeight="1" x14ac:dyDescent="0.25">
      <c r="A734" s="39" t="str">
        <f t="shared" ca="1" si="67"/>
        <v/>
      </c>
      <c r="B734" s="39" t="str">
        <f t="shared" ca="1" si="68"/>
        <v/>
      </c>
      <c r="C734" s="49"/>
      <c r="D734" s="16" t="b">
        <f t="shared" ref="D734:D797" ca="1" si="72">IF(G734=FALSE,FALSE,IF(ISBLANK(C734),FALSE,TRUE))</f>
        <v>0</v>
      </c>
      <c r="E734" s="42" t="str">
        <f ca="1">_xlfn.IFNA(VLOOKUP(B734,Rubric[],2+VALUE(LEFT(Type!$B$1,1)),),"")</f>
        <v/>
      </c>
      <c r="F734" s="42" t="str">
        <f ca="1">_xlfn.IFNA(VLOOKUP(A734,Table4[[#All],[Id_Serv]:[Dsg_EN Servico]],2+VALUE(LEFT(Type!$B$1,1)),0),"")</f>
        <v/>
      </c>
      <c r="G734" s="43" t="b">
        <f t="shared" ca="1" si="69"/>
        <v>0</v>
      </c>
      <c r="H734" s="73">
        <f t="shared" si="70"/>
        <v>12</v>
      </c>
      <c r="I734" s="73">
        <v>62</v>
      </c>
      <c r="J734" s="73">
        <v>2</v>
      </c>
      <c r="K734" s="72" t="str">
        <f t="shared" si="71"/>
        <v/>
      </c>
      <c r="L734" s="38" t="e">
        <f ca="1">VLOOKUP(B734,TA_Rubric!$A$1:$G$93,4+LEFT(Type!$B$1,1),)</f>
        <v>#N/A</v>
      </c>
    </row>
    <row r="735" spans="1:12" ht="63.95" customHeight="1" x14ac:dyDescent="0.25">
      <c r="A735" s="39" t="str">
        <f t="shared" ca="1" si="67"/>
        <v/>
      </c>
      <c r="B735" s="39" t="str">
        <f t="shared" ca="1" si="68"/>
        <v/>
      </c>
      <c r="C735" s="49"/>
      <c r="D735" s="16" t="b">
        <f t="shared" ca="1" si="72"/>
        <v>0</v>
      </c>
      <c r="E735" s="42" t="str">
        <f ca="1">_xlfn.IFNA(VLOOKUP(B735,Rubric[],2+VALUE(LEFT(Type!$B$1,1)),),"")</f>
        <v/>
      </c>
      <c r="F735" s="42" t="str">
        <f ca="1">_xlfn.IFNA(VLOOKUP(A735,Table4[[#All],[Id_Serv]:[Dsg_EN Servico]],2+VALUE(LEFT(Type!$B$1,1)),0),"")</f>
        <v/>
      </c>
      <c r="G735" s="43" t="b">
        <f t="shared" ca="1" si="69"/>
        <v>0</v>
      </c>
      <c r="H735" s="73">
        <f t="shared" si="70"/>
        <v>12</v>
      </c>
      <c r="I735" s="73">
        <v>63</v>
      </c>
      <c r="J735" s="73">
        <v>2</v>
      </c>
      <c r="K735" s="72" t="str">
        <f t="shared" si="71"/>
        <v/>
      </c>
      <c r="L735" s="38" t="e">
        <f ca="1">VLOOKUP(B735,TA_Rubric!$A$1:$G$93,4+LEFT(Type!$B$1,1),)</f>
        <v>#N/A</v>
      </c>
    </row>
    <row r="736" spans="1:12" ht="63.95" customHeight="1" x14ac:dyDescent="0.25">
      <c r="A736" s="39" t="str">
        <f t="shared" ca="1" si="67"/>
        <v/>
      </c>
      <c r="B736" s="39" t="str">
        <f t="shared" ca="1" si="68"/>
        <v/>
      </c>
      <c r="C736" s="49"/>
      <c r="D736" s="16" t="b">
        <f t="shared" ca="1" si="72"/>
        <v>0</v>
      </c>
      <c r="E736" s="42" t="str">
        <f ca="1">_xlfn.IFNA(VLOOKUP(B736,Rubric[],2+VALUE(LEFT(Type!$B$1,1)),),"")</f>
        <v/>
      </c>
      <c r="F736" s="42" t="str">
        <f ca="1">_xlfn.IFNA(VLOOKUP(A736,Table4[[#All],[Id_Serv]:[Dsg_EN Servico]],2+VALUE(LEFT(Type!$B$1,1)),0),"")</f>
        <v/>
      </c>
      <c r="G736" s="43" t="b">
        <f t="shared" ca="1" si="69"/>
        <v>0</v>
      </c>
      <c r="H736" s="73">
        <f t="shared" si="70"/>
        <v>12</v>
      </c>
      <c r="I736" s="73">
        <v>64</v>
      </c>
      <c r="J736" s="73">
        <v>2</v>
      </c>
      <c r="K736" s="72" t="str">
        <f t="shared" si="71"/>
        <v/>
      </c>
      <c r="L736" s="38" t="e">
        <f ca="1">VLOOKUP(B736,TA_Rubric!$A$1:$G$93,4+LEFT(Type!$B$1,1),)</f>
        <v>#N/A</v>
      </c>
    </row>
    <row r="737" spans="1:12" ht="63.95" customHeight="1" x14ac:dyDescent="0.25">
      <c r="A737" s="39" t="str">
        <f t="shared" ca="1" si="67"/>
        <v/>
      </c>
      <c r="B737" s="39" t="str">
        <f t="shared" ca="1" si="68"/>
        <v/>
      </c>
      <c r="C737" s="49"/>
      <c r="D737" s="16" t="b">
        <f t="shared" ca="1" si="72"/>
        <v>0</v>
      </c>
      <c r="E737" s="42" t="str">
        <f ca="1">_xlfn.IFNA(VLOOKUP(B737,Rubric[],2+VALUE(LEFT(Type!$B$1,1)),),"")</f>
        <v/>
      </c>
      <c r="F737" s="42" t="str">
        <f ca="1">_xlfn.IFNA(VLOOKUP(A737,Table4[[#All],[Id_Serv]:[Dsg_EN Servico]],2+VALUE(LEFT(Type!$B$1,1)),0),"")</f>
        <v/>
      </c>
      <c r="G737" s="43" t="b">
        <f t="shared" ca="1" si="69"/>
        <v>0</v>
      </c>
      <c r="H737" s="73">
        <f t="shared" si="70"/>
        <v>12</v>
      </c>
      <c r="I737" s="73">
        <v>65</v>
      </c>
      <c r="J737" s="73">
        <v>2</v>
      </c>
      <c r="K737" s="72" t="str">
        <f t="shared" si="71"/>
        <v/>
      </c>
      <c r="L737" s="38" t="e">
        <f ca="1">VLOOKUP(B737,TA_Rubric!$A$1:$G$93,4+LEFT(Type!$B$1,1),)</f>
        <v>#N/A</v>
      </c>
    </row>
    <row r="738" spans="1:12" ht="63.95" customHeight="1" x14ac:dyDescent="0.25">
      <c r="A738" s="39" t="str">
        <f t="shared" ca="1" si="67"/>
        <v/>
      </c>
      <c r="B738" s="39" t="str">
        <f t="shared" ca="1" si="68"/>
        <v/>
      </c>
      <c r="C738" s="49"/>
      <c r="D738" s="16" t="b">
        <f t="shared" ca="1" si="72"/>
        <v>0</v>
      </c>
      <c r="E738" s="42" t="str">
        <f ca="1">_xlfn.IFNA(VLOOKUP(B738,Rubric[],2+VALUE(LEFT(Type!$B$1,1)),),"")</f>
        <v/>
      </c>
      <c r="F738" s="42" t="str">
        <f ca="1">_xlfn.IFNA(VLOOKUP(A738,Table4[[#All],[Id_Serv]:[Dsg_EN Servico]],2+VALUE(LEFT(Type!$B$1,1)),0),"")</f>
        <v/>
      </c>
      <c r="G738" s="43" t="b">
        <f t="shared" ca="1" si="69"/>
        <v>0</v>
      </c>
      <c r="H738" s="73">
        <f t="shared" si="70"/>
        <v>12</v>
      </c>
      <c r="I738" s="73">
        <v>66</v>
      </c>
      <c r="J738" s="73">
        <v>2</v>
      </c>
      <c r="K738" s="72" t="str">
        <f t="shared" si="71"/>
        <v/>
      </c>
      <c r="L738" s="38" t="e">
        <f ca="1">VLOOKUP(B738,TA_Rubric!$A$1:$G$93,4+LEFT(Type!$B$1,1),)</f>
        <v>#N/A</v>
      </c>
    </row>
    <row r="739" spans="1:12" ht="63.95" customHeight="1" x14ac:dyDescent="0.25">
      <c r="A739" s="39" t="str">
        <f t="shared" ca="1" si="67"/>
        <v/>
      </c>
      <c r="B739" s="39" t="str">
        <f t="shared" ca="1" si="68"/>
        <v/>
      </c>
      <c r="C739" s="49"/>
      <c r="D739" s="16" t="b">
        <f t="shared" ca="1" si="72"/>
        <v>0</v>
      </c>
      <c r="E739" s="42" t="str">
        <f ca="1">_xlfn.IFNA(VLOOKUP(B739,Rubric[],2+VALUE(LEFT(Type!$B$1,1)),),"")</f>
        <v/>
      </c>
      <c r="F739" s="42" t="str">
        <f ca="1">_xlfn.IFNA(VLOOKUP(A739,Table4[[#All],[Id_Serv]:[Dsg_EN Servico]],2+VALUE(LEFT(Type!$B$1,1)),0),"")</f>
        <v/>
      </c>
      <c r="G739" s="43" t="b">
        <f t="shared" ca="1" si="69"/>
        <v>0</v>
      </c>
      <c r="H739" s="73">
        <f t="shared" si="70"/>
        <v>12</v>
      </c>
      <c r="I739" s="73">
        <v>67</v>
      </c>
      <c r="J739" s="73">
        <v>2</v>
      </c>
      <c r="K739" s="72" t="str">
        <f t="shared" si="71"/>
        <v/>
      </c>
      <c r="L739" s="38" t="e">
        <f ca="1">VLOOKUP(B739,TA_Rubric!$A$1:$G$93,4+LEFT(Type!$B$1,1),)</f>
        <v>#N/A</v>
      </c>
    </row>
    <row r="740" spans="1:12" ht="63.95" customHeight="1" x14ac:dyDescent="0.25">
      <c r="A740" s="39" t="str">
        <f t="shared" ca="1" si="67"/>
        <v/>
      </c>
      <c r="B740" s="39" t="str">
        <f t="shared" ca="1" si="68"/>
        <v/>
      </c>
      <c r="C740" s="49"/>
      <c r="D740" s="16" t="b">
        <f t="shared" ca="1" si="72"/>
        <v>0</v>
      </c>
      <c r="E740" s="42" t="str">
        <f ca="1">_xlfn.IFNA(VLOOKUP(B740,Rubric[],2+VALUE(LEFT(Type!$B$1,1)),),"")</f>
        <v/>
      </c>
      <c r="F740" s="42" t="str">
        <f ca="1">_xlfn.IFNA(VLOOKUP(A740,Table4[[#All],[Id_Serv]:[Dsg_EN Servico]],2+VALUE(LEFT(Type!$B$1,1)),0),"")</f>
        <v/>
      </c>
      <c r="G740" s="43" t="b">
        <f t="shared" ca="1" si="69"/>
        <v>0</v>
      </c>
      <c r="H740" s="73">
        <f t="shared" si="70"/>
        <v>12</v>
      </c>
      <c r="I740" s="73">
        <v>68</v>
      </c>
      <c r="J740" s="73">
        <v>2</v>
      </c>
      <c r="K740" s="72" t="str">
        <f t="shared" si="71"/>
        <v/>
      </c>
      <c r="L740" s="38" t="e">
        <f ca="1">VLOOKUP(B740,TA_Rubric!$A$1:$G$93,4+LEFT(Type!$B$1,1),)</f>
        <v>#N/A</v>
      </c>
    </row>
    <row r="741" spans="1:12" ht="63.95" customHeight="1" x14ac:dyDescent="0.25">
      <c r="A741" s="39" t="str">
        <f t="shared" ca="1" si="67"/>
        <v/>
      </c>
      <c r="B741" s="39" t="str">
        <f t="shared" ca="1" si="68"/>
        <v/>
      </c>
      <c r="C741" s="49"/>
      <c r="D741" s="16" t="b">
        <f t="shared" ca="1" si="72"/>
        <v>0</v>
      </c>
      <c r="E741" s="42" t="str">
        <f ca="1">_xlfn.IFNA(VLOOKUP(B741,Rubric[],2+VALUE(LEFT(Type!$B$1,1)),),"")</f>
        <v/>
      </c>
      <c r="F741" s="42" t="str">
        <f ca="1">_xlfn.IFNA(VLOOKUP(A741,Table4[[#All],[Id_Serv]:[Dsg_EN Servico]],2+VALUE(LEFT(Type!$B$1,1)),0),"")</f>
        <v/>
      </c>
      <c r="G741" s="43" t="b">
        <f t="shared" ca="1" si="69"/>
        <v>0</v>
      </c>
      <c r="H741" s="73">
        <f t="shared" si="70"/>
        <v>12</v>
      </c>
      <c r="I741" s="73">
        <v>69</v>
      </c>
      <c r="J741" s="73">
        <v>2</v>
      </c>
      <c r="K741" s="72" t="str">
        <f t="shared" si="71"/>
        <v/>
      </c>
      <c r="L741" s="38" t="e">
        <f ca="1">VLOOKUP(B741,TA_Rubric!$A$1:$G$93,4+LEFT(Type!$B$1,1),)</f>
        <v>#N/A</v>
      </c>
    </row>
    <row r="742" spans="1:12" ht="63.95" customHeight="1" x14ac:dyDescent="0.25">
      <c r="A742" s="39" t="str">
        <f t="shared" ca="1" si="67"/>
        <v/>
      </c>
      <c r="B742" s="39" t="str">
        <f t="shared" ca="1" si="68"/>
        <v/>
      </c>
      <c r="C742" s="49"/>
      <c r="D742" s="16" t="b">
        <f t="shared" ca="1" si="72"/>
        <v>0</v>
      </c>
      <c r="E742" s="42" t="str">
        <f ca="1">_xlfn.IFNA(VLOOKUP(B742,Rubric[],2+VALUE(LEFT(Type!$B$1,1)),),"")</f>
        <v/>
      </c>
      <c r="F742" s="42" t="str">
        <f ca="1">_xlfn.IFNA(VLOOKUP(A742,Table4[[#All],[Id_Serv]:[Dsg_EN Servico]],2+VALUE(LEFT(Type!$B$1,1)),0),"")</f>
        <v/>
      </c>
      <c r="G742" s="43" t="b">
        <f t="shared" ca="1" si="69"/>
        <v>0</v>
      </c>
      <c r="H742" s="73">
        <f t="shared" si="70"/>
        <v>12</v>
      </c>
      <c r="I742" s="73">
        <v>70</v>
      </c>
      <c r="J742" s="73">
        <v>2</v>
      </c>
      <c r="K742" s="72" t="str">
        <f t="shared" si="71"/>
        <v/>
      </c>
      <c r="L742" s="38" t="e">
        <f ca="1">VLOOKUP(B742,TA_Rubric!$A$1:$G$93,4+LEFT(Type!$B$1,1),)</f>
        <v>#N/A</v>
      </c>
    </row>
    <row r="743" spans="1:12" ht="63.95" customHeight="1" x14ac:dyDescent="0.25">
      <c r="A743" s="39" t="str">
        <f t="shared" ca="1" si="67"/>
        <v/>
      </c>
      <c r="B743" s="39" t="str">
        <f t="shared" ca="1" si="68"/>
        <v/>
      </c>
      <c r="C743" s="49"/>
      <c r="D743" s="16" t="b">
        <f t="shared" ca="1" si="72"/>
        <v>0</v>
      </c>
      <c r="E743" s="42" t="str">
        <f ca="1">_xlfn.IFNA(VLOOKUP(B743,Rubric[],2+VALUE(LEFT(Type!$B$1,1)),),"")</f>
        <v/>
      </c>
      <c r="F743" s="42" t="str">
        <f ca="1">_xlfn.IFNA(VLOOKUP(A743,Table4[[#All],[Id_Serv]:[Dsg_EN Servico]],2+VALUE(LEFT(Type!$B$1,1)),0),"")</f>
        <v/>
      </c>
      <c r="G743" s="43" t="b">
        <f t="shared" ca="1" si="69"/>
        <v>0</v>
      </c>
      <c r="H743" s="73">
        <f t="shared" si="70"/>
        <v>12</v>
      </c>
      <c r="I743" s="73">
        <v>71</v>
      </c>
      <c r="J743" s="73">
        <v>2</v>
      </c>
      <c r="K743" s="72" t="str">
        <f t="shared" si="71"/>
        <v/>
      </c>
      <c r="L743" s="38" t="e">
        <f ca="1">VLOOKUP(B743,TA_Rubric!$A$1:$G$93,4+LEFT(Type!$B$1,1),)</f>
        <v>#N/A</v>
      </c>
    </row>
    <row r="744" spans="1:12" ht="63.95" customHeight="1" x14ac:dyDescent="0.25">
      <c r="A744" s="39" t="str">
        <f t="shared" ca="1" si="67"/>
        <v/>
      </c>
      <c r="B744" s="39" t="str">
        <f t="shared" ca="1" si="68"/>
        <v/>
      </c>
      <c r="C744" s="49"/>
      <c r="D744" s="16" t="b">
        <f t="shared" ca="1" si="72"/>
        <v>0</v>
      </c>
      <c r="E744" s="42" t="str">
        <f ca="1">_xlfn.IFNA(VLOOKUP(B744,Rubric[],2+VALUE(LEFT(Type!$B$1,1)),),"")</f>
        <v/>
      </c>
      <c r="F744" s="42" t="str">
        <f ca="1">_xlfn.IFNA(VLOOKUP(A744,Table4[[#All],[Id_Serv]:[Dsg_EN Servico]],2+VALUE(LEFT(Type!$B$1,1)),0),"")</f>
        <v/>
      </c>
      <c r="G744" s="43" t="b">
        <f t="shared" ca="1" si="69"/>
        <v>0</v>
      </c>
      <c r="H744" s="73">
        <f t="shared" si="70"/>
        <v>12</v>
      </c>
      <c r="I744" s="73">
        <v>72</v>
      </c>
      <c r="J744" s="73">
        <v>2</v>
      </c>
      <c r="K744" s="72" t="str">
        <f t="shared" si="71"/>
        <v/>
      </c>
      <c r="L744" s="38" t="e">
        <f ca="1">VLOOKUP(B744,TA_Rubric!$A$1:$G$93,4+LEFT(Type!$B$1,1),)</f>
        <v>#N/A</v>
      </c>
    </row>
    <row r="745" spans="1:12" ht="63.95" customHeight="1" x14ac:dyDescent="0.25">
      <c r="A745" s="39" t="str">
        <f t="shared" ca="1" si="67"/>
        <v/>
      </c>
      <c r="B745" s="39" t="str">
        <f t="shared" ca="1" si="68"/>
        <v/>
      </c>
      <c r="C745" s="49"/>
      <c r="D745" s="16" t="b">
        <f t="shared" ca="1" si="72"/>
        <v>0</v>
      </c>
      <c r="E745" s="42" t="str">
        <f ca="1">_xlfn.IFNA(VLOOKUP(B745,Rubric[],2+VALUE(LEFT(Type!$B$1,1)),),"")</f>
        <v/>
      </c>
      <c r="F745" s="42" t="str">
        <f ca="1">_xlfn.IFNA(VLOOKUP(A745,Table4[[#All],[Id_Serv]:[Dsg_EN Servico]],2+VALUE(LEFT(Type!$B$1,1)),0),"")</f>
        <v/>
      </c>
      <c r="G745" s="43" t="b">
        <f t="shared" ca="1" si="69"/>
        <v>0</v>
      </c>
      <c r="H745" s="73">
        <f t="shared" si="70"/>
        <v>12</v>
      </c>
      <c r="I745" s="73">
        <v>73</v>
      </c>
      <c r="J745" s="73">
        <v>2</v>
      </c>
      <c r="K745" s="72" t="str">
        <f t="shared" si="71"/>
        <v/>
      </c>
      <c r="L745" s="38" t="e">
        <f ca="1">VLOOKUP(B745,TA_Rubric!$A$1:$G$93,4+LEFT(Type!$B$1,1),)</f>
        <v>#N/A</v>
      </c>
    </row>
    <row r="746" spans="1:12" ht="63.95" customHeight="1" x14ac:dyDescent="0.25">
      <c r="A746" s="39" t="str">
        <f t="shared" ca="1" si="67"/>
        <v/>
      </c>
      <c r="B746" s="39" t="str">
        <f t="shared" ca="1" si="68"/>
        <v/>
      </c>
      <c r="C746" s="49"/>
      <c r="D746" s="16" t="b">
        <f t="shared" ca="1" si="72"/>
        <v>0</v>
      </c>
      <c r="E746" s="42" t="str">
        <f ca="1">_xlfn.IFNA(VLOOKUP(B746,Rubric[],2+VALUE(LEFT(Type!$B$1,1)),),"")</f>
        <v/>
      </c>
      <c r="F746" s="42" t="str">
        <f ca="1">_xlfn.IFNA(VLOOKUP(A746,Table4[[#All],[Id_Serv]:[Dsg_EN Servico]],2+VALUE(LEFT(Type!$B$1,1)),0),"")</f>
        <v/>
      </c>
      <c r="G746" s="43" t="b">
        <f t="shared" ca="1" si="69"/>
        <v>0</v>
      </c>
      <c r="H746" s="73">
        <f t="shared" si="70"/>
        <v>12</v>
      </c>
      <c r="I746" s="73">
        <v>74</v>
      </c>
      <c r="J746" s="73">
        <v>2</v>
      </c>
      <c r="K746" s="72" t="str">
        <f t="shared" si="71"/>
        <v/>
      </c>
      <c r="L746" s="38" t="e">
        <f ca="1">VLOOKUP(B746,TA_Rubric!$A$1:$G$93,4+LEFT(Type!$B$1,1),)</f>
        <v>#N/A</v>
      </c>
    </row>
    <row r="747" spans="1:12" ht="63.95" customHeight="1" x14ac:dyDescent="0.25">
      <c r="A747" s="39" t="str">
        <f t="shared" ca="1" si="67"/>
        <v/>
      </c>
      <c r="B747" s="39" t="str">
        <f t="shared" ca="1" si="68"/>
        <v/>
      </c>
      <c r="C747" s="49"/>
      <c r="D747" s="16" t="b">
        <f t="shared" ca="1" si="72"/>
        <v>0</v>
      </c>
      <c r="E747" s="42" t="str">
        <f ca="1">_xlfn.IFNA(VLOOKUP(B747,Rubric[],2+VALUE(LEFT(Type!$B$1,1)),),"")</f>
        <v/>
      </c>
      <c r="F747" s="42" t="str">
        <f ca="1">_xlfn.IFNA(VLOOKUP(A747,Table4[[#All],[Id_Serv]:[Dsg_EN Servico]],2+VALUE(LEFT(Type!$B$1,1)),0),"")</f>
        <v/>
      </c>
      <c r="G747" s="43" t="b">
        <f t="shared" ca="1" si="69"/>
        <v>0</v>
      </c>
      <c r="H747" s="73">
        <f t="shared" si="70"/>
        <v>12</v>
      </c>
      <c r="I747" s="73">
        <v>75</v>
      </c>
      <c r="J747" s="73">
        <v>2</v>
      </c>
      <c r="K747" s="72" t="str">
        <f t="shared" si="71"/>
        <v/>
      </c>
      <c r="L747" s="38" t="e">
        <f ca="1">VLOOKUP(B747,TA_Rubric!$A$1:$G$93,4+LEFT(Type!$B$1,1),)</f>
        <v>#N/A</v>
      </c>
    </row>
    <row r="748" spans="1:12" ht="63.95" customHeight="1" x14ac:dyDescent="0.25">
      <c r="A748" s="39" t="str">
        <f t="shared" ca="1" si="67"/>
        <v/>
      </c>
      <c r="B748" s="39" t="str">
        <f t="shared" ca="1" si="68"/>
        <v/>
      </c>
      <c r="C748" s="49"/>
      <c r="D748" s="16" t="b">
        <f t="shared" ca="1" si="72"/>
        <v>0</v>
      </c>
      <c r="E748" s="42" t="str">
        <f ca="1">_xlfn.IFNA(VLOOKUP(B748,Rubric[],2+VALUE(LEFT(Type!$B$1,1)),),"")</f>
        <v/>
      </c>
      <c r="F748" s="42" t="str">
        <f ca="1">_xlfn.IFNA(VLOOKUP(A748,Table4[[#All],[Id_Serv]:[Dsg_EN Servico]],2+VALUE(LEFT(Type!$B$1,1)),0),"")</f>
        <v/>
      </c>
      <c r="G748" s="43" t="b">
        <f t="shared" ca="1" si="69"/>
        <v>0</v>
      </c>
      <c r="H748" s="73">
        <f t="shared" si="70"/>
        <v>12</v>
      </c>
      <c r="I748" s="73">
        <v>76</v>
      </c>
      <c r="J748" s="73">
        <v>2</v>
      </c>
      <c r="K748" s="72" t="str">
        <f t="shared" si="71"/>
        <v/>
      </c>
      <c r="L748" s="38" t="e">
        <f ca="1">VLOOKUP(B748,TA_Rubric!$A$1:$G$93,4+LEFT(Type!$B$1,1),)</f>
        <v>#N/A</v>
      </c>
    </row>
    <row r="749" spans="1:12" ht="63.95" customHeight="1" x14ac:dyDescent="0.25">
      <c r="A749" s="39" t="str">
        <f t="shared" ca="1" si="67"/>
        <v/>
      </c>
      <c r="B749" s="39" t="str">
        <f t="shared" ca="1" si="68"/>
        <v/>
      </c>
      <c r="C749" s="49"/>
      <c r="D749" s="16" t="b">
        <f t="shared" ca="1" si="72"/>
        <v>0</v>
      </c>
      <c r="E749" s="42" t="str">
        <f ca="1">_xlfn.IFNA(VLOOKUP(B749,Rubric[],2+VALUE(LEFT(Type!$B$1,1)),),"")</f>
        <v/>
      </c>
      <c r="F749" s="42" t="str">
        <f ca="1">_xlfn.IFNA(VLOOKUP(A749,Table4[[#All],[Id_Serv]:[Dsg_EN Servico]],2+VALUE(LEFT(Type!$B$1,1)),0),"")</f>
        <v/>
      </c>
      <c r="G749" s="43" t="b">
        <f t="shared" ca="1" si="69"/>
        <v>0</v>
      </c>
      <c r="H749" s="73">
        <f t="shared" si="70"/>
        <v>12</v>
      </c>
      <c r="I749" s="73">
        <v>77</v>
      </c>
      <c r="J749" s="73">
        <v>2</v>
      </c>
      <c r="K749" s="72" t="str">
        <f t="shared" si="71"/>
        <v/>
      </c>
      <c r="L749" s="38" t="e">
        <f ca="1">VLOOKUP(B749,TA_Rubric!$A$1:$G$93,4+LEFT(Type!$B$1,1),)</f>
        <v>#N/A</v>
      </c>
    </row>
    <row r="750" spans="1:12" ht="63.95" customHeight="1" x14ac:dyDescent="0.25">
      <c r="A750" s="39" t="str">
        <f t="shared" ca="1" si="67"/>
        <v/>
      </c>
      <c r="B750" s="39" t="str">
        <f t="shared" ca="1" si="68"/>
        <v/>
      </c>
      <c r="C750" s="49"/>
      <c r="D750" s="16" t="b">
        <f t="shared" ca="1" si="72"/>
        <v>0</v>
      </c>
      <c r="E750" s="42" t="str">
        <f ca="1">_xlfn.IFNA(VLOOKUP(B750,Rubric[],2+VALUE(LEFT(Type!$B$1,1)),),"")</f>
        <v/>
      </c>
      <c r="F750" s="42" t="str">
        <f ca="1">_xlfn.IFNA(VLOOKUP(A750,Table4[[#All],[Id_Serv]:[Dsg_EN Servico]],2+VALUE(LEFT(Type!$B$1,1)),0),"")</f>
        <v/>
      </c>
      <c r="G750" s="43" t="b">
        <f t="shared" ca="1" si="69"/>
        <v>0</v>
      </c>
      <c r="H750" s="73">
        <f t="shared" si="70"/>
        <v>12</v>
      </c>
      <c r="I750" s="73">
        <v>78</v>
      </c>
      <c r="J750" s="73">
        <v>2</v>
      </c>
      <c r="K750" s="72" t="str">
        <f t="shared" si="71"/>
        <v/>
      </c>
      <c r="L750" s="38" t="e">
        <f ca="1">VLOOKUP(B750,TA_Rubric!$A$1:$G$93,4+LEFT(Type!$B$1,1),)</f>
        <v>#N/A</v>
      </c>
    </row>
    <row r="751" spans="1:12" ht="63.95" customHeight="1" x14ac:dyDescent="0.25">
      <c r="A751" s="39" t="str">
        <f t="shared" ca="1" si="67"/>
        <v/>
      </c>
      <c r="B751" s="39" t="str">
        <f t="shared" ca="1" si="68"/>
        <v/>
      </c>
      <c r="C751" s="49"/>
      <c r="D751" s="16" t="b">
        <f t="shared" ca="1" si="72"/>
        <v>0</v>
      </c>
      <c r="E751" s="42" t="str">
        <f ca="1">_xlfn.IFNA(VLOOKUP(B751,Rubric[],2+VALUE(LEFT(Type!$B$1,1)),),"")</f>
        <v/>
      </c>
      <c r="F751" s="42" t="str">
        <f ca="1">_xlfn.IFNA(VLOOKUP(A751,Table4[[#All],[Id_Serv]:[Dsg_EN Servico]],2+VALUE(LEFT(Type!$B$1,1)),0),"")</f>
        <v/>
      </c>
      <c r="G751" s="43" t="b">
        <f t="shared" ca="1" si="69"/>
        <v>0</v>
      </c>
      <c r="H751" s="73">
        <f t="shared" si="70"/>
        <v>12</v>
      </c>
      <c r="I751" s="73">
        <v>79</v>
      </c>
      <c r="J751" s="73">
        <v>2</v>
      </c>
      <c r="K751" s="72" t="str">
        <f t="shared" si="71"/>
        <v/>
      </c>
      <c r="L751" s="38" t="e">
        <f ca="1">VLOOKUP(B751,TA_Rubric!$A$1:$G$93,4+LEFT(Type!$B$1,1),)</f>
        <v>#N/A</v>
      </c>
    </row>
    <row r="752" spans="1:12" ht="63.95" customHeight="1" x14ac:dyDescent="0.25">
      <c r="A752" s="39" t="str">
        <f t="shared" ca="1" si="67"/>
        <v/>
      </c>
      <c r="B752" s="39" t="str">
        <f t="shared" ca="1" si="68"/>
        <v/>
      </c>
      <c r="C752" s="49"/>
      <c r="D752" s="16" t="b">
        <f t="shared" ca="1" si="72"/>
        <v>0</v>
      </c>
      <c r="E752" s="42" t="str">
        <f ca="1">_xlfn.IFNA(VLOOKUP(B752,Rubric[],2+VALUE(LEFT(Type!$B$1,1)),),"")</f>
        <v/>
      </c>
      <c r="F752" s="42" t="str">
        <f ca="1">_xlfn.IFNA(VLOOKUP(A752,Table4[[#All],[Id_Serv]:[Dsg_EN Servico]],2+VALUE(LEFT(Type!$B$1,1)),0),"")</f>
        <v/>
      </c>
      <c r="G752" s="43" t="b">
        <f t="shared" ca="1" si="69"/>
        <v>0</v>
      </c>
      <c r="H752" s="73">
        <f t="shared" si="70"/>
        <v>12</v>
      </c>
      <c r="I752" s="73">
        <v>80</v>
      </c>
      <c r="J752" s="73">
        <v>2</v>
      </c>
      <c r="K752" s="72" t="str">
        <f t="shared" si="71"/>
        <v/>
      </c>
      <c r="L752" s="38" t="e">
        <f ca="1">VLOOKUP(B752,TA_Rubric!$A$1:$G$93,4+LEFT(Type!$B$1,1),)</f>
        <v>#N/A</v>
      </c>
    </row>
    <row r="753" spans="1:12" ht="63.95" customHeight="1" x14ac:dyDescent="0.25">
      <c r="A753" s="39" t="str">
        <f t="shared" ca="1" si="67"/>
        <v/>
      </c>
      <c r="B753" s="39" t="str">
        <f t="shared" ca="1" si="68"/>
        <v/>
      </c>
      <c r="C753" s="49"/>
      <c r="D753" s="16" t="b">
        <f t="shared" ca="1" si="72"/>
        <v>0</v>
      </c>
      <c r="E753" s="42" t="str">
        <f ca="1">_xlfn.IFNA(VLOOKUP(B753,Rubric[],2+VALUE(LEFT(Type!$B$1,1)),),"")</f>
        <v/>
      </c>
      <c r="F753" s="42" t="str">
        <f ca="1">_xlfn.IFNA(VLOOKUP(A753,Table4[[#All],[Id_Serv]:[Dsg_EN Servico]],2+VALUE(LEFT(Type!$B$1,1)),0),"")</f>
        <v/>
      </c>
      <c r="G753" s="43" t="b">
        <f t="shared" ca="1" si="69"/>
        <v>0</v>
      </c>
      <c r="H753" s="73">
        <f t="shared" si="70"/>
        <v>12</v>
      </c>
      <c r="I753" s="73">
        <v>81</v>
      </c>
      <c r="J753" s="73">
        <v>2</v>
      </c>
      <c r="K753" s="72" t="str">
        <f t="shared" si="71"/>
        <v/>
      </c>
      <c r="L753" s="38" t="e">
        <f ca="1">VLOOKUP(B753,TA_Rubric!$A$1:$G$93,4+LEFT(Type!$B$1,1),)</f>
        <v>#N/A</v>
      </c>
    </row>
    <row r="754" spans="1:12" ht="63.95" customHeight="1" x14ac:dyDescent="0.25">
      <c r="A754" s="39" t="str">
        <f t="shared" ca="1" si="67"/>
        <v/>
      </c>
      <c r="B754" s="39" t="str">
        <f t="shared" ca="1" si="68"/>
        <v/>
      </c>
      <c r="C754" s="49"/>
      <c r="D754" s="16" t="b">
        <f t="shared" ca="1" si="72"/>
        <v>0</v>
      </c>
      <c r="E754" s="42" t="str">
        <f ca="1">_xlfn.IFNA(VLOOKUP(B754,Rubric[],2+VALUE(LEFT(Type!$B$1,1)),),"")</f>
        <v/>
      </c>
      <c r="F754" s="42" t="str">
        <f ca="1">_xlfn.IFNA(VLOOKUP(A754,Table4[[#All],[Id_Serv]:[Dsg_EN Servico]],2+VALUE(LEFT(Type!$B$1,1)),0),"")</f>
        <v/>
      </c>
      <c r="G754" s="43" t="b">
        <f t="shared" ca="1" si="69"/>
        <v>0</v>
      </c>
      <c r="H754" s="73">
        <f t="shared" si="70"/>
        <v>12</v>
      </c>
      <c r="I754" s="73">
        <v>82</v>
      </c>
      <c r="J754" s="73">
        <v>2</v>
      </c>
      <c r="K754" s="72" t="str">
        <f t="shared" si="71"/>
        <v/>
      </c>
      <c r="L754" s="38" t="e">
        <f ca="1">VLOOKUP(B754,TA_Rubric!$A$1:$G$93,4+LEFT(Type!$B$1,1),)</f>
        <v>#N/A</v>
      </c>
    </row>
    <row r="755" spans="1:12" ht="63.95" customHeight="1" x14ac:dyDescent="0.25">
      <c r="A755" s="39" t="str">
        <f t="shared" ca="1" si="67"/>
        <v/>
      </c>
      <c r="B755" s="39" t="str">
        <f t="shared" ca="1" si="68"/>
        <v/>
      </c>
      <c r="C755" s="49"/>
      <c r="D755" s="16" t="b">
        <f t="shared" ca="1" si="72"/>
        <v>0</v>
      </c>
      <c r="E755" s="42" t="str">
        <f ca="1">_xlfn.IFNA(VLOOKUP(B755,Rubric[],2+VALUE(LEFT(Type!$B$1,1)),),"")</f>
        <v/>
      </c>
      <c r="F755" s="42" t="str">
        <f ca="1">_xlfn.IFNA(VLOOKUP(A755,Table4[[#All],[Id_Serv]:[Dsg_EN Servico]],2+VALUE(LEFT(Type!$B$1,1)),0),"")</f>
        <v/>
      </c>
      <c r="G755" s="43" t="b">
        <f t="shared" ca="1" si="69"/>
        <v>0</v>
      </c>
      <c r="H755" s="73">
        <f t="shared" si="70"/>
        <v>12</v>
      </c>
      <c r="I755" s="73">
        <v>83</v>
      </c>
      <c r="J755" s="73">
        <v>2</v>
      </c>
      <c r="K755" s="72" t="str">
        <f t="shared" si="71"/>
        <v/>
      </c>
      <c r="L755" s="38" t="e">
        <f ca="1">VLOOKUP(B755,TA_Rubric!$A$1:$G$93,4+LEFT(Type!$B$1,1),)</f>
        <v>#N/A</v>
      </c>
    </row>
    <row r="756" spans="1:12" ht="63.95" customHeight="1" x14ac:dyDescent="0.25">
      <c r="A756" s="39" t="str">
        <f t="shared" ca="1" si="67"/>
        <v/>
      </c>
      <c r="B756" s="39" t="str">
        <f t="shared" ca="1" si="68"/>
        <v/>
      </c>
      <c r="C756" s="49"/>
      <c r="D756" s="16" t="b">
        <f t="shared" ca="1" si="72"/>
        <v>0</v>
      </c>
      <c r="E756" s="42" t="str">
        <f ca="1">_xlfn.IFNA(VLOOKUP(B756,Rubric[],2+VALUE(LEFT(Type!$B$1,1)),),"")</f>
        <v/>
      </c>
      <c r="F756" s="42" t="str">
        <f ca="1">_xlfn.IFNA(VLOOKUP(A756,Table4[[#All],[Id_Serv]:[Dsg_EN Servico]],2+VALUE(LEFT(Type!$B$1,1)),0),"")</f>
        <v/>
      </c>
      <c r="G756" s="43" t="b">
        <f t="shared" ca="1" si="69"/>
        <v>0</v>
      </c>
      <c r="H756" s="73">
        <f t="shared" si="70"/>
        <v>12</v>
      </c>
      <c r="I756" s="73">
        <v>84</v>
      </c>
      <c r="J756" s="73">
        <v>2</v>
      </c>
      <c r="K756" s="72" t="str">
        <f t="shared" si="71"/>
        <v/>
      </c>
      <c r="L756" s="38" t="e">
        <f ca="1">VLOOKUP(B756,TA_Rubric!$A$1:$G$93,4+LEFT(Type!$B$1,1),)</f>
        <v>#N/A</v>
      </c>
    </row>
    <row r="757" spans="1:12" ht="63.95" customHeight="1" x14ac:dyDescent="0.25">
      <c r="A757" s="39" t="str">
        <f t="shared" ca="1" si="67"/>
        <v/>
      </c>
      <c r="B757" s="39" t="str">
        <f t="shared" ca="1" si="68"/>
        <v/>
      </c>
      <c r="C757" s="49"/>
      <c r="D757" s="16" t="b">
        <f t="shared" ca="1" si="72"/>
        <v>0</v>
      </c>
      <c r="E757" s="42" t="str">
        <f ca="1">_xlfn.IFNA(VLOOKUP(B757,Rubric[],2+VALUE(LEFT(Type!$B$1,1)),),"")</f>
        <v/>
      </c>
      <c r="F757" s="42" t="str">
        <f ca="1">_xlfn.IFNA(VLOOKUP(A757,Table4[[#All],[Id_Serv]:[Dsg_EN Servico]],2+VALUE(LEFT(Type!$B$1,1)),0),"")</f>
        <v/>
      </c>
      <c r="G757" s="43" t="b">
        <f t="shared" ca="1" si="69"/>
        <v>0</v>
      </c>
      <c r="H757" s="73">
        <f t="shared" si="70"/>
        <v>12</v>
      </c>
      <c r="I757" s="73">
        <v>85</v>
      </c>
      <c r="J757" s="73">
        <v>2</v>
      </c>
      <c r="K757" s="72" t="str">
        <f t="shared" si="71"/>
        <v/>
      </c>
      <c r="L757" s="38" t="e">
        <f ca="1">VLOOKUP(B757,TA_Rubric!$A$1:$G$93,4+LEFT(Type!$B$1,1),)</f>
        <v>#N/A</v>
      </c>
    </row>
    <row r="758" spans="1:12" ht="63.95" customHeight="1" x14ac:dyDescent="0.25">
      <c r="A758" s="38" t="str">
        <f t="shared" ca="1" si="67"/>
        <v/>
      </c>
      <c r="B758" s="38" t="str">
        <f t="shared" ca="1" si="68"/>
        <v/>
      </c>
      <c r="C758" s="49"/>
      <c r="D758" s="15" t="b">
        <f t="shared" ca="1" si="72"/>
        <v>0</v>
      </c>
      <c r="E758" s="40" t="str">
        <f ca="1">_xlfn.IFNA(VLOOKUP(B758,Rubric[],2+VALUE(LEFT(Type!$B$1,1)),),"")</f>
        <v/>
      </c>
      <c r="F758" s="40" t="str">
        <f ca="1">_xlfn.IFNA(VLOOKUP(A758,Table4[[#All],[Id_Serv]:[Dsg_EN Servico]],2+VALUE(LEFT(Type!$B$1,1)),0),"")</f>
        <v/>
      </c>
      <c r="G758" s="41" t="b">
        <f t="shared" ca="1" si="69"/>
        <v>0</v>
      </c>
      <c r="H758" s="72">
        <f t="shared" si="70"/>
        <v>13</v>
      </c>
      <c r="I758" s="72">
        <v>2</v>
      </c>
      <c r="J758" s="72">
        <v>2</v>
      </c>
      <c r="K758" s="72" t="str">
        <f t="shared" si="71"/>
        <v/>
      </c>
      <c r="L758" s="38" t="e">
        <f ca="1">VLOOKUP(B758,TA_Rubric!$A$1:$G$93,4+LEFT(Type!$B$1,1),)</f>
        <v>#N/A</v>
      </c>
    </row>
    <row r="759" spans="1:12" ht="63.95" customHeight="1" x14ac:dyDescent="0.25">
      <c r="A759" s="39" t="str">
        <f t="shared" ca="1" si="67"/>
        <v/>
      </c>
      <c r="B759" s="39" t="str">
        <f t="shared" ca="1" si="68"/>
        <v/>
      </c>
      <c r="C759" s="49"/>
      <c r="D759" s="16" t="b">
        <f t="shared" ca="1" si="72"/>
        <v>0</v>
      </c>
      <c r="E759" s="42" t="str">
        <f ca="1">_xlfn.IFNA(VLOOKUP(B759,Rubric[],2+VALUE(LEFT(Type!$B$1,1)),),"")</f>
        <v/>
      </c>
      <c r="F759" s="42" t="str">
        <f ca="1">_xlfn.IFNA(VLOOKUP(A759,Table4[[#All],[Id_Serv]:[Dsg_EN Servico]],2+VALUE(LEFT(Type!$B$1,1)),0),"")</f>
        <v/>
      </c>
      <c r="G759" s="43" t="b">
        <f t="shared" ca="1" si="69"/>
        <v>0</v>
      </c>
      <c r="H759" s="73">
        <f t="shared" si="70"/>
        <v>13</v>
      </c>
      <c r="I759" s="73">
        <v>3</v>
      </c>
      <c r="J759" s="73">
        <v>2</v>
      </c>
      <c r="K759" s="72" t="str">
        <f t="shared" si="71"/>
        <v/>
      </c>
      <c r="L759" s="38" t="e">
        <f ca="1">VLOOKUP(B759,TA_Rubric!$A$1:$G$93,4+LEFT(Type!$B$1,1),)</f>
        <v>#N/A</v>
      </c>
    </row>
    <row r="760" spans="1:12" ht="63.95" customHeight="1" x14ac:dyDescent="0.25">
      <c r="A760" s="39" t="str">
        <f t="shared" ca="1" si="67"/>
        <v/>
      </c>
      <c r="B760" s="39" t="str">
        <f t="shared" ca="1" si="68"/>
        <v/>
      </c>
      <c r="C760" s="49"/>
      <c r="D760" s="16" t="b">
        <f t="shared" ca="1" si="72"/>
        <v>0</v>
      </c>
      <c r="E760" s="42" t="str">
        <f ca="1">_xlfn.IFNA(VLOOKUP(B760,Rubric[],2+VALUE(LEFT(Type!$B$1,1)),),"")</f>
        <v/>
      </c>
      <c r="F760" s="42" t="str">
        <f ca="1">_xlfn.IFNA(VLOOKUP(A760,Table4[[#All],[Id_Serv]:[Dsg_EN Servico]],2+VALUE(LEFT(Type!$B$1,1)),0),"")</f>
        <v/>
      </c>
      <c r="G760" s="43" t="b">
        <f t="shared" ca="1" si="69"/>
        <v>0</v>
      </c>
      <c r="H760" s="73">
        <f t="shared" si="70"/>
        <v>13</v>
      </c>
      <c r="I760" s="73">
        <v>4</v>
      </c>
      <c r="J760" s="73">
        <v>2</v>
      </c>
      <c r="K760" s="72" t="str">
        <f t="shared" si="71"/>
        <v/>
      </c>
      <c r="L760" s="38" t="e">
        <f ca="1">VLOOKUP(B760,TA_Rubric!$A$1:$G$93,4+LEFT(Type!$B$1,1),)</f>
        <v>#N/A</v>
      </c>
    </row>
    <row r="761" spans="1:12" ht="63.95" customHeight="1" x14ac:dyDescent="0.25">
      <c r="A761" s="39" t="str">
        <f t="shared" ca="1" si="67"/>
        <v/>
      </c>
      <c r="B761" s="39" t="str">
        <f t="shared" ca="1" si="68"/>
        <v/>
      </c>
      <c r="C761" s="49"/>
      <c r="D761" s="16" t="b">
        <f t="shared" ca="1" si="72"/>
        <v>0</v>
      </c>
      <c r="E761" s="42" t="str">
        <f ca="1">_xlfn.IFNA(VLOOKUP(B761,Rubric[],2+VALUE(LEFT(Type!$B$1,1)),),"")</f>
        <v/>
      </c>
      <c r="F761" s="42" t="str">
        <f ca="1">_xlfn.IFNA(VLOOKUP(A761,Table4[[#All],[Id_Serv]:[Dsg_EN Servico]],2+VALUE(LEFT(Type!$B$1,1)),0),"")</f>
        <v/>
      </c>
      <c r="G761" s="43" t="b">
        <f t="shared" ca="1" si="69"/>
        <v>0</v>
      </c>
      <c r="H761" s="73">
        <f t="shared" si="70"/>
        <v>13</v>
      </c>
      <c r="I761" s="73">
        <v>5</v>
      </c>
      <c r="J761" s="73">
        <v>2</v>
      </c>
      <c r="K761" s="72" t="str">
        <f t="shared" si="71"/>
        <v/>
      </c>
      <c r="L761" s="38" t="e">
        <f ca="1">VLOOKUP(B761,TA_Rubric!$A$1:$G$93,4+LEFT(Type!$B$1,1),)</f>
        <v>#N/A</v>
      </c>
    </row>
    <row r="762" spans="1:12" ht="63.95" customHeight="1" x14ac:dyDescent="0.25">
      <c r="A762" s="39" t="str">
        <f t="shared" ca="1" si="67"/>
        <v/>
      </c>
      <c r="B762" s="39" t="str">
        <f t="shared" ca="1" si="68"/>
        <v/>
      </c>
      <c r="C762" s="49"/>
      <c r="D762" s="16" t="b">
        <f t="shared" ca="1" si="72"/>
        <v>0</v>
      </c>
      <c r="E762" s="42" t="str">
        <f ca="1">_xlfn.IFNA(VLOOKUP(B762,Rubric[],2+VALUE(LEFT(Type!$B$1,1)),),"")</f>
        <v/>
      </c>
      <c r="F762" s="42" t="str">
        <f ca="1">_xlfn.IFNA(VLOOKUP(A762,Table4[[#All],[Id_Serv]:[Dsg_EN Servico]],2+VALUE(LEFT(Type!$B$1,1)),0),"")</f>
        <v/>
      </c>
      <c r="G762" s="43" t="b">
        <f t="shared" ca="1" si="69"/>
        <v>0</v>
      </c>
      <c r="H762" s="73">
        <f t="shared" si="70"/>
        <v>13</v>
      </c>
      <c r="I762" s="73">
        <v>6</v>
      </c>
      <c r="J762" s="73">
        <v>2</v>
      </c>
      <c r="K762" s="72" t="str">
        <f t="shared" si="71"/>
        <v/>
      </c>
      <c r="L762" s="38" t="e">
        <f ca="1">VLOOKUP(B762,TA_Rubric!$A$1:$G$93,4+LEFT(Type!$B$1,1),)</f>
        <v>#N/A</v>
      </c>
    </row>
    <row r="763" spans="1:12" ht="63.95" customHeight="1" x14ac:dyDescent="0.25">
      <c r="A763" s="39" t="str">
        <f t="shared" ca="1" si="67"/>
        <v/>
      </c>
      <c r="B763" s="39" t="str">
        <f t="shared" ca="1" si="68"/>
        <v/>
      </c>
      <c r="C763" s="49"/>
      <c r="D763" s="16" t="b">
        <f t="shared" ca="1" si="72"/>
        <v>0</v>
      </c>
      <c r="E763" s="42" t="str">
        <f ca="1">_xlfn.IFNA(VLOOKUP(B763,Rubric[],2+VALUE(LEFT(Type!$B$1,1)),),"")</f>
        <v/>
      </c>
      <c r="F763" s="42" t="str">
        <f ca="1">_xlfn.IFNA(VLOOKUP(A763,Table4[[#All],[Id_Serv]:[Dsg_EN Servico]],2+VALUE(LEFT(Type!$B$1,1)),0),"")</f>
        <v/>
      </c>
      <c r="G763" s="43" t="b">
        <f t="shared" ca="1" si="69"/>
        <v>0</v>
      </c>
      <c r="H763" s="73">
        <f t="shared" si="70"/>
        <v>13</v>
      </c>
      <c r="I763" s="73">
        <v>7</v>
      </c>
      <c r="J763" s="73">
        <v>2</v>
      </c>
      <c r="K763" s="72" t="str">
        <f t="shared" si="71"/>
        <v/>
      </c>
      <c r="L763" s="38" t="e">
        <f ca="1">VLOOKUP(B763,TA_Rubric!$A$1:$G$93,4+LEFT(Type!$B$1,1),)</f>
        <v>#N/A</v>
      </c>
    </row>
    <row r="764" spans="1:12" ht="63.95" customHeight="1" x14ac:dyDescent="0.25">
      <c r="A764" s="39" t="str">
        <f t="shared" ca="1" si="67"/>
        <v/>
      </c>
      <c r="B764" s="39" t="str">
        <f t="shared" ca="1" si="68"/>
        <v/>
      </c>
      <c r="C764" s="49"/>
      <c r="D764" s="16" t="b">
        <f t="shared" ca="1" si="72"/>
        <v>0</v>
      </c>
      <c r="E764" s="42" t="str">
        <f ca="1">_xlfn.IFNA(VLOOKUP(B764,Rubric[],2+VALUE(LEFT(Type!$B$1,1)),),"")</f>
        <v/>
      </c>
      <c r="F764" s="42" t="str">
        <f ca="1">_xlfn.IFNA(VLOOKUP(A764,Table4[[#All],[Id_Serv]:[Dsg_EN Servico]],2+VALUE(LEFT(Type!$B$1,1)),0),"")</f>
        <v/>
      </c>
      <c r="G764" s="43" t="b">
        <f t="shared" ca="1" si="69"/>
        <v>0</v>
      </c>
      <c r="H764" s="73">
        <f t="shared" si="70"/>
        <v>13</v>
      </c>
      <c r="I764" s="73">
        <v>8</v>
      </c>
      <c r="J764" s="73">
        <v>2</v>
      </c>
      <c r="K764" s="72" t="str">
        <f t="shared" si="71"/>
        <v/>
      </c>
      <c r="L764" s="38" t="e">
        <f ca="1">VLOOKUP(B764,TA_Rubric!$A$1:$G$93,4+LEFT(Type!$B$1,1),)</f>
        <v>#N/A</v>
      </c>
    </row>
    <row r="765" spans="1:12" ht="63.95" customHeight="1" x14ac:dyDescent="0.25">
      <c r="A765" s="39" t="str">
        <f t="shared" ca="1" si="67"/>
        <v/>
      </c>
      <c r="B765" s="39" t="str">
        <f t="shared" ca="1" si="68"/>
        <v/>
      </c>
      <c r="C765" s="49"/>
      <c r="D765" s="16" t="b">
        <f t="shared" ca="1" si="72"/>
        <v>0</v>
      </c>
      <c r="E765" s="42" t="str">
        <f ca="1">_xlfn.IFNA(VLOOKUP(B765,Rubric[],2+VALUE(LEFT(Type!$B$1,1)),),"")</f>
        <v/>
      </c>
      <c r="F765" s="42" t="str">
        <f ca="1">_xlfn.IFNA(VLOOKUP(A765,Table4[[#All],[Id_Serv]:[Dsg_EN Servico]],2+VALUE(LEFT(Type!$B$1,1)),0),"")</f>
        <v/>
      </c>
      <c r="G765" s="43" t="b">
        <f t="shared" ca="1" si="69"/>
        <v>0</v>
      </c>
      <c r="H765" s="73">
        <f t="shared" si="70"/>
        <v>13</v>
      </c>
      <c r="I765" s="73">
        <v>9</v>
      </c>
      <c r="J765" s="73">
        <v>2</v>
      </c>
      <c r="K765" s="72" t="str">
        <f t="shared" si="71"/>
        <v/>
      </c>
      <c r="L765" s="38" t="e">
        <f ca="1">VLOOKUP(B765,TA_Rubric!$A$1:$G$93,4+LEFT(Type!$B$1,1),)</f>
        <v>#N/A</v>
      </c>
    </row>
    <row r="766" spans="1:12" ht="63.95" customHeight="1" x14ac:dyDescent="0.25">
      <c r="A766" s="39" t="str">
        <f t="shared" ca="1" si="67"/>
        <v/>
      </c>
      <c r="B766" s="39" t="str">
        <f t="shared" ca="1" si="68"/>
        <v/>
      </c>
      <c r="C766" s="49"/>
      <c r="D766" s="16" t="b">
        <f t="shared" ca="1" si="72"/>
        <v>0</v>
      </c>
      <c r="E766" s="42" t="str">
        <f ca="1">_xlfn.IFNA(VLOOKUP(B766,Rubric[],2+VALUE(LEFT(Type!$B$1,1)),),"")</f>
        <v/>
      </c>
      <c r="F766" s="42" t="str">
        <f ca="1">_xlfn.IFNA(VLOOKUP(A766,Table4[[#All],[Id_Serv]:[Dsg_EN Servico]],2+VALUE(LEFT(Type!$B$1,1)),0),"")</f>
        <v/>
      </c>
      <c r="G766" s="43" t="b">
        <f t="shared" ca="1" si="69"/>
        <v>0</v>
      </c>
      <c r="H766" s="73">
        <f t="shared" si="70"/>
        <v>13</v>
      </c>
      <c r="I766" s="73">
        <v>10</v>
      </c>
      <c r="J766" s="73">
        <v>2</v>
      </c>
      <c r="K766" s="72" t="str">
        <f t="shared" si="71"/>
        <v/>
      </c>
      <c r="L766" s="38" t="e">
        <f ca="1">VLOOKUP(B766,TA_Rubric!$A$1:$G$93,4+LEFT(Type!$B$1,1),)</f>
        <v>#N/A</v>
      </c>
    </row>
    <row r="767" spans="1:12" ht="63.95" customHeight="1" x14ac:dyDescent="0.25">
      <c r="A767" s="39" t="str">
        <f t="shared" ca="1" si="67"/>
        <v/>
      </c>
      <c r="B767" s="39" t="str">
        <f t="shared" ca="1" si="68"/>
        <v/>
      </c>
      <c r="C767" s="49"/>
      <c r="D767" s="16" t="b">
        <f t="shared" ca="1" si="72"/>
        <v>0</v>
      </c>
      <c r="E767" s="42" t="str">
        <f ca="1">_xlfn.IFNA(VLOOKUP(B767,Rubric[],2+VALUE(LEFT(Type!$B$1,1)),),"")</f>
        <v/>
      </c>
      <c r="F767" s="42" t="str">
        <f ca="1">_xlfn.IFNA(VLOOKUP(A767,Table4[[#All],[Id_Serv]:[Dsg_EN Servico]],2+VALUE(LEFT(Type!$B$1,1)),0),"")</f>
        <v/>
      </c>
      <c r="G767" s="43" t="b">
        <f t="shared" ca="1" si="69"/>
        <v>0</v>
      </c>
      <c r="H767" s="73">
        <f t="shared" si="70"/>
        <v>13</v>
      </c>
      <c r="I767" s="73">
        <v>11</v>
      </c>
      <c r="J767" s="73">
        <v>2</v>
      </c>
      <c r="K767" s="72" t="str">
        <f t="shared" si="71"/>
        <v/>
      </c>
      <c r="L767" s="38" t="e">
        <f ca="1">VLOOKUP(B767,TA_Rubric!$A$1:$G$93,4+LEFT(Type!$B$1,1),)</f>
        <v>#N/A</v>
      </c>
    </row>
    <row r="768" spans="1:12" ht="63.95" customHeight="1" x14ac:dyDescent="0.25">
      <c r="A768" s="39" t="str">
        <f t="shared" ca="1" si="67"/>
        <v/>
      </c>
      <c r="B768" s="39" t="str">
        <f t="shared" ca="1" si="68"/>
        <v/>
      </c>
      <c r="C768" s="49"/>
      <c r="D768" s="16" t="b">
        <f t="shared" ca="1" si="72"/>
        <v>0</v>
      </c>
      <c r="E768" s="42" t="str">
        <f ca="1">_xlfn.IFNA(VLOOKUP(B768,Rubric[],2+VALUE(LEFT(Type!$B$1,1)),),"")</f>
        <v/>
      </c>
      <c r="F768" s="42" t="str">
        <f ca="1">_xlfn.IFNA(VLOOKUP(A768,Table4[[#All],[Id_Serv]:[Dsg_EN Servico]],2+VALUE(LEFT(Type!$B$1,1)),0),"")</f>
        <v/>
      </c>
      <c r="G768" s="43" t="b">
        <f t="shared" ca="1" si="69"/>
        <v>0</v>
      </c>
      <c r="H768" s="73">
        <f t="shared" si="70"/>
        <v>13</v>
      </c>
      <c r="I768" s="73">
        <v>12</v>
      </c>
      <c r="J768" s="73">
        <v>2</v>
      </c>
      <c r="K768" s="72" t="str">
        <f t="shared" si="71"/>
        <v/>
      </c>
      <c r="L768" s="38" t="e">
        <f ca="1">VLOOKUP(B768,TA_Rubric!$A$1:$G$93,4+LEFT(Type!$B$1,1),)</f>
        <v>#N/A</v>
      </c>
    </row>
    <row r="769" spans="1:12" ht="63.95" customHeight="1" x14ac:dyDescent="0.25">
      <c r="A769" s="39" t="str">
        <f t="shared" ca="1" si="67"/>
        <v/>
      </c>
      <c r="B769" s="39" t="str">
        <f t="shared" ca="1" si="68"/>
        <v/>
      </c>
      <c r="C769" s="49"/>
      <c r="D769" s="16" t="b">
        <f t="shared" ca="1" si="72"/>
        <v>0</v>
      </c>
      <c r="E769" s="42" t="str">
        <f ca="1">_xlfn.IFNA(VLOOKUP(B769,Rubric[],2+VALUE(LEFT(Type!$B$1,1)),),"")</f>
        <v/>
      </c>
      <c r="F769" s="42" t="str">
        <f ca="1">_xlfn.IFNA(VLOOKUP(A769,Table4[[#All],[Id_Serv]:[Dsg_EN Servico]],2+VALUE(LEFT(Type!$B$1,1)),0),"")</f>
        <v/>
      </c>
      <c r="G769" s="43" t="b">
        <f t="shared" ca="1" si="69"/>
        <v>0</v>
      </c>
      <c r="H769" s="73">
        <f t="shared" si="70"/>
        <v>13</v>
      </c>
      <c r="I769" s="73">
        <v>13</v>
      </c>
      <c r="J769" s="73">
        <v>2</v>
      </c>
      <c r="K769" s="72" t="str">
        <f t="shared" si="71"/>
        <v/>
      </c>
      <c r="L769" s="38" t="e">
        <f ca="1">VLOOKUP(B769,TA_Rubric!$A$1:$G$93,4+LEFT(Type!$B$1,1),)</f>
        <v>#N/A</v>
      </c>
    </row>
    <row r="770" spans="1:12" ht="63.95" customHeight="1" x14ac:dyDescent="0.25">
      <c r="A770" s="39" t="str">
        <f t="shared" ref="A770:A833" ca="1" si="73">INDIRECT("Type!"&amp;ADDRESS(H770,J770))</f>
        <v/>
      </c>
      <c r="B770" s="39" t="str">
        <f t="shared" ref="B770:B833" ca="1" si="74">IF(A770="","",I770)</f>
        <v/>
      </c>
      <c r="C770" s="49"/>
      <c r="D770" s="16" t="b">
        <f t="shared" ca="1" si="72"/>
        <v>0</v>
      </c>
      <c r="E770" s="42" t="str">
        <f ca="1">_xlfn.IFNA(VLOOKUP(B770,Rubric[],2+VALUE(LEFT(Type!$B$1,1)),),"")</f>
        <v/>
      </c>
      <c r="F770" s="42" t="str">
        <f ca="1">_xlfn.IFNA(VLOOKUP(A770,Table4[[#All],[Id_Serv]:[Dsg_EN Servico]],2+VALUE(LEFT(Type!$B$1,1)),0),"")</f>
        <v/>
      </c>
      <c r="G770" s="43" t="b">
        <f t="shared" ref="G770:G833" ca="1" si="75">IF(A770="",FALSE,INDIRECT("Type!"&amp;ADDRESS(H770,J770+2)))</f>
        <v>0</v>
      </c>
      <c r="H770" s="73">
        <f t="shared" si="70"/>
        <v>13</v>
      </c>
      <c r="I770" s="73">
        <v>14</v>
      </c>
      <c r="J770" s="73">
        <v>2</v>
      </c>
      <c r="K770" s="72" t="str">
        <f t="shared" si="71"/>
        <v/>
      </c>
      <c r="L770" s="38" t="e">
        <f ca="1">VLOOKUP(B770,TA_Rubric!$A$1:$G$93,4+LEFT(Type!$B$1,1),)</f>
        <v>#N/A</v>
      </c>
    </row>
    <row r="771" spans="1:12" ht="63.95" customHeight="1" x14ac:dyDescent="0.25">
      <c r="A771" s="39" t="str">
        <f t="shared" ca="1" si="73"/>
        <v/>
      </c>
      <c r="B771" s="39" t="str">
        <f t="shared" ca="1" si="74"/>
        <v/>
      </c>
      <c r="C771" s="49"/>
      <c r="D771" s="16" t="b">
        <f t="shared" ca="1" si="72"/>
        <v>0</v>
      </c>
      <c r="E771" s="42" t="str">
        <f ca="1">_xlfn.IFNA(VLOOKUP(B771,Rubric[],2+VALUE(LEFT(Type!$B$1,1)),),"")</f>
        <v/>
      </c>
      <c r="F771" s="42" t="str">
        <f ca="1">_xlfn.IFNA(VLOOKUP(A771,Table4[[#All],[Id_Serv]:[Dsg_EN Servico]],2+VALUE(LEFT(Type!$B$1,1)),0),"")</f>
        <v/>
      </c>
      <c r="G771" s="43" t="b">
        <f t="shared" ca="1" si="75"/>
        <v>0</v>
      </c>
      <c r="H771" s="73">
        <f t="shared" ref="H771:H834" si="76">IF(I770&gt;I771,H770+1,H770)</f>
        <v>13</v>
      </c>
      <c r="I771" s="73">
        <v>15</v>
      </c>
      <c r="J771" s="73">
        <v>2</v>
      </c>
      <c r="K771" s="72" t="str">
        <f t="shared" ref="K771:K834" si="77">IF(C771&lt;&gt;"",1,"")</f>
        <v/>
      </c>
      <c r="L771" s="38" t="e">
        <f ca="1">VLOOKUP(B771,TA_Rubric!$A$1:$G$93,4+LEFT(Type!$B$1,1),)</f>
        <v>#N/A</v>
      </c>
    </row>
    <row r="772" spans="1:12" ht="63.95" customHeight="1" x14ac:dyDescent="0.25">
      <c r="A772" s="39" t="str">
        <f t="shared" ca="1" si="73"/>
        <v/>
      </c>
      <c r="B772" s="39" t="str">
        <f t="shared" ca="1" si="74"/>
        <v/>
      </c>
      <c r="C772" s="49"/>
      <c r="D772" s="16" t="b">
        <f t="shared" ca="1" si="72"/>
        <v>0</v>
      </c>
      <c r="E772" s="42" t="str">
        <f ca="1">_xlfn.IFNA(VLOOKUP(B772,Rubric[],2+VALUE(LEFT(Type!$B$1,1)),),"")</f>
        <v/>
      </c>
      <c r="F772" s="42" t="str">
        <f ca="1">_xlfn.IFNA(VLOOKUP(A772,Table4[[#All],[Id_Serv]:[Dsg_EN Servico]],2+VALUE(LEFT(Type!$B$1,1)),0),"")</f>
        <v/>
      </c>
      <c r="G772" s="43" t="b">
        <f t="shared" ca="1" si="75"/>
        <v>0</v>
      </c>
      <c r="H772" s="73">
        <f t="shared" si="76"/>
        <v>13</v>
      </c>
      <c r="I772" s="73">
        <v>16</v>
      </c>
      <c r="J772" s="73">
        <v>2</v>
      </c>
      <c r="K772" s="72" t="str">
        <f t="shared" si="77"/>
        <v/>
      </c>
      <c r="L772" s="38" t="e">
        <f ca="1">VLOOKUP(B772,TA_Rubric!$A$1:$G$93,4+LEFT(Type!$B$1,1),)</f>
        <v>#N/A</v>
      </c>
    </row>
    <row r="773" spans="1:12" ht="63.95" customHeight="1" x14ac:dyDescent="0.25">
      <c r="A773" s="39" t="str">
        <f t="shared" ca="1" si="73"/>
        <v/>
      </c>
      <c r="B773" s="39" t="str">
        <f t="shared" ca="1" si="74"/>
        <v/>
      </c>
      <c r="C773" s="49"/>
      <c r="D773" s="16" t="b">
        <f t="shared" ca="1" si="72"/>
        <v>0</v>
      </c>
      <c r="E773" s="42" t="str">
        <f ca="1">_xlfn.IFNA(VLOOKUP(B773,Rubric[],2+VALUE(LEFT(Type!$B$1,1)),),"")</f>
        <v/>
      </c>
      <c r="F773" s="42" t="str">
        <f ca="1">_xlfn.IFNA(VLOOKUP(A773,Table4[[#All],[Id_Serv]:[Dsg_EN Servico]],2+VALUE(LEFT(Type!$B$1,1)),0),"")</f>
        <v/>
      </c>
      <c r="G773" s="43" t="b">
        <f t="shared" ca="1" si="75"/>
        <v>0</v>
      </c>
      <c r="H773" s="73">
        <f t="shared" si="76"/>
        <v>13</v>
      </c>
      <c r="I773" s="73">
        <v>17</v>
      </c>
      <c r="J773" s="73">
        <v>2</v>
      </c>
      <c r="K773" s="72" t="str">
        <f t="shared" si="77"/>
        <v/>
      </c>
      <c r="L773" s="38" t="e">
        <f ca="1">VLOOKUP(B773,TA_Rubric!$A$1:$G$93,4+LEFT(Type!$B$1,1),)</f>
        <v>#N/A</v>
      </c>
    </row>
    <row r="774" spans="1:12" ht="63.95" customHeight="1" x14ac:dyDescent="0.25">
      <c r="A774" s="39" t="str">
        <f t="shared" ca="1" si="73"/>
        <v/>
      </c>
      <c r="B774" s="39" t="str">
        <f t="shared" ca="1" si="74"/>
        <v/>
      </c>
      <c r="C774" s="49"/>
      <c r="D774" s="16" t="b">
        <f t="shared" ca="1" si="72"/>
        <v>0</v>
      </c>
      <c r="E774" s="42" t="str">
        <f ca="1">_xlfn.IFNA(VLOOKUP(B774,Rubric[],2+VALUE(LEFT(Type!$B$1,1)),),"")</f>
        <v/>
      </c>
      <c r="F774" s="42" t="str">
        <f ca="1">_xlfn.IFNA(VLOOKUP(A774,Table4[[#All],[Id_Serv]:[Dsg_EN Servico]],2+VALUE(LEFT(Type!$B$1,1)),0),"")</f>
        <v/>
      </c>
      <c r="G774" s="43" t="b">
        <f t="shared" ca="1" si="75"/>
        <v>0</v>
      </c>
      <c r="H774" s="73">
        <f t="shared" si="76"/>
        <v>13</v>
      </c>
      <c r="I774" s="73">
        <v>18</v>
      </c>
      <c r="J774" s="73">
        <v>2</v>
      </c>
      <c r="K774" s="72" t="str">
        <f t="shared" si="77"/>
        <v/>
      </c>
      <c r="L774" s="38" t="e">
        <f ca="1">VLOOKUP(B774,TA_Rubric!$A$1:$G$93,4+LEFT(Type!$B$1,1),)</f>
        <v>#N/A</v>
      </c>
    </row>
    <row r="775" spans="1:12" ht="63.95" customHeight="1" x14ac:dyDescent="0.25">
      <c r="A775" s="39" t="str">
        <f t="shared" ca="1" si="73"/>
        <v/>
      </c>
      <c r="B775" s="39" t="str">
        <f t="shared" ca="1" si="74"/>
        <v/>
      </c>
      <c r="C775" s="49"/>
      <c r="D775" s="16" t="b">
        <f t="shared" ca="1" si="72"/>
        <v>0</v>
      </c>
      <c r="E775" s="42" t="str">
        <f ca="1">_xlfn.IFNA(VLOOKUP(B775,Rubric[],2+VALUE(LEFT(Type!$B$1,1)),),"")</f>
        <v/>
      </c>
      <c r="F775" s="42" t="str">
        <f ca="1">_xlfn.IFNA(VLOOKUP(A775,Table4[[#All],[Id_Serv]:[Dsg_EN Servico]],2+VALUE(LEFT(Type!$B$1,1)),0),"")</f>
        <v/>
      </c>
      <c r="G775" s="43" t="b">
        <f t="shared" ca="1" si="75"/>
        <v>0</v>
      </c>
      <c r="H775" s="73">
        <f t="shared" si="76"/>
        <v>13</v>
      </c>
      <c r="I775" s="73">
        <v>19</v>
      </c>
      <c r="J775" s="73">
        <v>2</v>
      </c>
      <c r="K775" s="72" t="str">
        <f t="shared" si="77"/>
        <v/>
      </c>
      <c r="L775" s="38" t="e">
        <f ca="1">VLOOKUP(B775,TA_Rubric!$A$1:$G$93,4+LEFT(Type!$B$1,1),)</f>
        <v>#N/A</v>
      </c>
    </row>
    <row r="776" spans="1:12" ht="63.95" customHeight="1" x14ac:dyDescent="0.25">
      <c r="A776" s="39" t="str">
        <f t="shared" ca="1" si="73"/>
        <v/>
      </c>
      <c r="B776" s="39" t="str">
        <f t="shared" ca="1" si="74"/>
        <v/>
      </c>
      <c r="C776" s="49"/>
      <c r="D776" s="16" t="b">
        <f t="shared" ca="1" si="72"/>
        <v>0</v>
      </c>
      <c r="E776" s="42" t="str">
        <f ca="1">_xlfn.IFNA(VLOOKUP(B776,Rubric[],2+VALUE(LEFT(Type!$B$1,1)),),"")</f>
        <v/>
      </c>
      <c r="F776" s="42" t="str">
        <f ca="1">_xlfn.IFNA(VLOOKUP(A776,Table4[[#All],[Id_Serv]:[Dsg_EN Servico]],2+VALUE(LEFT(Type!$B$1,1)),0),"")</f>
        <v/>
      </c>
      <c r="G776" s="43" t="b">
        <f t="shared" ca="1" si="75"/>
        <v>0</v>
      </c>
      <c r="H776" s="73">
        <f t="shared" si="76"/>
        <v>13</v>
      </c>
      <c r="I776" s="73">
        <v>20</v>
      </c>
      <c r="J776" s="73">
        <v>2</v>
      </c>
      <c r="K776" s="72" t="str">
        <f t="shared" si="77"/>
        <v/>
      </c>
      <c r="L776" s="38" t="e">
        <f ca="1">VLOOKUP(B776,TA_Rubric!$A$1:$G$93,4+LEFT(Type!$B$1,1),)</f>
        <v>#N/A</v>
      </c>
    </row>
    <row r="777" spans="1:12" ht="63.95" customHeight="1" x14ac:dyDescent="0.25">
      <c r="A777" s="39" t="str">
        <f t="shared" ca="1" si="73"/>
        <v/>
      </c>
      <c r="B777" s="39" t="str">
        <f t="shared" ca="1" si="74"/>
        <v/>
      </c>
      <c r="C777" s="49"/>
      <c r="D777" s="16" t="b">
        <f t="shared" ca="1" si="72"/>
        <v>0</v>
      </c>
      <c r="E777" s="42" t="str">
        <f ca="1">_xlfn.IFNA(VLOOKUP(B777,Rubric[],2+VALUE(LEFT(Type!$B$1,1)),),"")</f>
        <v/>
      </c>
      <c r="F777" s="42" t="str">
        <f ca="1">_xlfn.IFNA(VLOOKUP(A777,Table4[[#All],[Id_Serv]:[Dsg_EN Servico]],2+VALUE(LEFT(Type!$B$1,1)),0),"")</f>
        <v/>
      </c>
      <c r="G777" s="43" t="b">
        <f t="shared" ca="1" si="75"/>
        <v>0</v>
      </c>
      <c r="H777" s="73">
        <f t="shared" si="76"/>
        <v>13</v>
      </c>
      <c r="I777" s="73">
        <v>21</v>
      </c>
      <c r="J777" s="73">
        <v>2</v>
      </c>
      <c r="K777" s="72" t="str">
        <f t="shared" si="77"/>
        <v/>
      </c>
      <c r="L777" s="38" t="e">
        <f ca="1">VLOOKUP(B777,TA_Rubric!$A$1:$G$93,4+LEFT(Type!$B$1,1),)</f>
        <v>#N/A</v>
      </c>
    </row>
    <row r="778" spans="1:12" ht="63.95" customHeight="1" x14ac:dyDescent="0.25">
      <c r="A778" s="39" t="str">
        <f t="shared" ca="1" si="73"/>
        <v/>
      </c>
      <c r="B778" s="39" t="str">
        <f t="shared" ca="1" si="74"/>
        <v/>
      </c>
      <c r="C778" s="49"/>
      <c r="D778" s="16" t="b">
        <f t="shared" ca="1" si="72"/>
        <v>0</v>
      </c>
      <c r="E778" s="42" t="str">
        <f ca="1">_xlfn.IFNA(VLOOKUP(B778,Rubric[],2+VALUE(LEFT(Type!$B$1,1)),),"")</f>
        <v/>
      </c>
      <c r="F778" s="42" t="str">
        <f ca="1">_xlfn.IFNA(VLOOKUP(A778,Table4[[#All],[Id_Serv]:[Dsg_EN Servico]],2+VALUE(LEFT(Type!$B$1,1)),0),"")</f>
        <v/>
      </c>
      <c r="G778" s="43" t="b">
        <f t="shared" ca="1" si="75"/>
        <v>0</v>
      </c>
      <c r="H778" s="73">
        <f t="shared" si="76"/>
        <v>13</v>
      </c>
      <c r="I778" s="73">
        <v>22</v>
      </c>
      <c r="J778" s="73">
        <v>2</v>
      </c>
      <c r="K778" s="72" t="str">
        <f t="shared" si="77"/>
        <v/>
      </c>
      <c r="L778" s="38" t="e">
        <f ca="1">VLOOKUP(B778,TA_Rubric!$A$1:$G$93,4+LEFT(Type!$B$1,1),)</f>
        <v>#N/A</v>
      </c>
    </row>
    <row r="779" spans="1:12" ht="63.95" customHeight="1" x14ac:dyDescent="0.25">
      <c r="A779" s="39" t="str">
        <f t="shared" ca="1" si="73"/>
        <v/>
      </c>
      <c r="B779" s="39" t="str">
        <f t="shared" ca="1" si="74"/>
        <v/>
      </c>
      <c r="C779" s="49"/>
      <c r="D779" s="16" t="b">
        <f t="shared" ca="1" si="72"/>
        <v>0</v>
      </c>
      <c r="E779" s="42" t="str">
        <f ca="1">_xlfn.IFNA(VLOOKUP(B779,Rubric[],2+VALUE(LEFT(Type!$B$1,1)),),"")</f>
        <v/>
      </c>
      <c r="F779" s="42" t="str">
        <f ca="1">_xlfn.IFNA(VLOOKUP(A779,Table4[[#All],[Id_Serv]:[Dsg_EN Servico]],2+VALUE(LEFT(Type!$B$1,1)),0),"")</f>
        <v/>
      </c>
      <c r="G779" s="43" t="b">
        <f t="shared" ca="1" si="75"/>
        <v>0</v>
      </c>
      <c r="H779" s="73">
        <f t="shared" si="76"/>
        <v>13</v>
      </c>
      <c r="I779" s="73">
        <v>23</v>
      </c>
      <c r="J779" s="73">
        <v>2</v>
      </c>
      <c r="K779" s="72" t="str">
        <f t="shared" si="77"/>
        <v/>
      </c>
      <c r="L779" s="38" t="e">
        <f ca="1">VLOOKUP(B779,TA_Rubric!$A$1:$G$93,4+LEFT(Type!$B$1,1),)</f>
        <v>#N/A</v>
      </c>
    </row>
    <row r="780" spans="1:12" ht="63.95" customHeight="1" x14ac:dyDescent="0.25">
      <c r="A780" s="39" t="str">
        <f t="shared" ca="1" si="73"/>
        <v/>
      </c>
      <c r="B780" s="39" t="str">
        <f t="shared" ca="1" si="74"/>
        <v/>
      </c>
      <c r="C780" s="49"/>
      <c r="D780" s="16" t="b">
        <f t="shared" ca="1" si="72"/>
        <v>0</v>
      </c>
      <c r="E780" s="42" t="str">
        <f ca="1">_xlfn.IFNA(VLOOKUP(B780,Rubric[],2+VALUE(LEFT(Type!$B$1,1)),),"")</f>
        <v/>
      </c>
      <c r="F780" s="42" t="str">
        <f ca="1">_xlfn.IFNA(VLOOKUP(A780,Table4[[#All],[Id_Serv]:[Dsg_EN Servico]],2+VALUE(LEFT(Type!$B$1,1)),0),"")</f>
        <v/>
      </c>
      <c r="G780" s="43" t="b">
        <f t="shared" ca="1" si="75"/>
        <v>0</v>
      </c>
      <c r="H780" s="73">
        <f t="shared" si="76"/>
        <v>13</v>
      </c>
      <c r="I780" s="73">
        <v>24</v>
      </c>
      <c r="J780" s="73">
        <v>2</v>
      </c>
      <c r="K780" s="72" t="str">
        <f t="shared" si="77"/>
        <v/>
      </c>
      <c r="L780" s="38" t="e">
        <f ca="1">VLOOKUP(B780,TA_Rubric!$A$1:$G$93,4+LEFT(Type!$B$1,1),)</f>
        <v>#N/A</v>
      </c>
    </row>
    <row r="781" spans="1:12" ht="63.95" customHeight="1" x14ac:dyDescent="0.25">
      <c r="A781" s="39" t="str">
        <f t="shared" ca="1" si="73"/>
        <v/>
      </c>
      <c r="B781" s="39" t="str">
        <f t="shared" ca="1" si="74"/>
        <v/>
      </c>
      <c r="C781" s="49"/>
      <c r="D781" s="16" t="b">
        <f t="shared" ca="1" si="72"/>
        <v>0</v>
      </c>
      <c r="E781" s="42" t="str">
        <f ca="1">_xlfn.IFNA(VLOOKUP(B781,Rubric[],2+VALUE(LEFT(Type!$B$1,1)),),"")</f>
        <v/>
      </c>
      <c r="F781" s="42" t="str">
        <f ca="1">_xlfn.IFNA(VLOOKUP(A781,Table4[[#All],[Id_Serv]:[Dsg_EN Servico]],2+VALUE(LEFT(Type!$B$1,1)),0),"")</f>
        <v/>
      </c>
      <c r="G781" s="43" t="b">
        <f t="shared" ca="1" si="75"/>
        <v>0</v>
      </c>
      <c r="H781" s="73">
        <f t="shared" si="76"/>
        <v>13</v>
      </c>
      <c r="I781" s="73">
        <v>25</v>
      </c>
      <c r="J781" s="73">
        <v>2</v>
      </c>
      <c r="K781" s="72" t="str">
        <f t="shared" si="77"/>
        <v/>
      </c>
      <c r="L781" s="38" t="e">
        <f ca="1">VLOOKUP(B781,TA_Rubric!$A$1:$G$93,4+LEFT(Type!$B$1,1),)</f>
        <v>#N/A</v>
      </c>
    </row>
    <row r="782" spans="1:12" ht="63.95" customHeight="1" x14ac:dyDescent="0.25">
      <c r="A782" s="39" t="str">
        <f t="shared" ca="1" si="73"/>
        <v/>
      </c>
      <c r="B782" s="39" t="str">
        <f t="shared" ca="1" si="74"/>
        <v/>
      </c>
      <c r="C782" s="54"/>
      <c r="D782" s="16" t="b">
        <f t="shared" ca="1" si="72"/>
        <v>0</v>
      </c>
      <c r="E782" s="42" t="str">
        <f ca="1">_xlfn.IFNA(VLOOKUP(B782,Rubric[],2+VALUE(LEFT(Type!$B$1,1)),),"")</f>
        <v/>
      </c>
      <c r="F782" s="42" t="str">
        <f ca="1">_xlfn.IFNA(VLOOKUP(A782,Table4[[#All],[Id_Serv]:[Dsg_EN Servico]],2+VALUE(LEFT(Type!$B$1,1)),0),"")</f>
        <v/>
      </c>
      <c r="G782" s="43" t="b">
        <f t="shared" ca="1" si="75"/>
        <v>0</v>
      </c>
      <c r="H782" s="73">
        <f t="shared" si="76"/>
        <v>13</v>
      </c>
      <c r="I782" s="73">
        <v>26</v>
      </c>
      <c r="J782" s="73">
        <v>2</v>
      </c>
      <c r="K782" s="72" t="str">
        <f t="shared" si="77"/>
        <v/>
      </c>
      <c r="L782" s="38" t="e">
        <f ca="1">VLOOKUP(B782,TA_Rubric!$A$1:$G$93,4+LEFT(Type!$B$1,1),)</f>
        <v>#N/A</v>
      </c>
    </row>
    <row r="783" spans="1:12" ht="63.95" customHeight="1" x14ac:dyDescent="0.25">
      <c r="A783" s="39" t="str">
        <f t="shared" ca="1" si="73"/>
        <v/>
      </c>
      <c r="B783" s="39" t="str">
        <f t="shared" ca="1" si="74"/>
        <v/>
      </c>
      <c r="C783" s="54"/>
      <c r="D783" s="16" t="b">
        <f t="shared" ca="1" si="72"/>
        <v>0</v>
      </c>
      <c r="E783" s="42" t="str">
        <f ca="1">_xlfn.IFNA(VLOOKUP(B783,Rubric[],2+VALUE(LEFT(Type!$B$1,1)),),"")</f>
        <v/>
      </c>
      <c r="F783" s="42" t="str">
        <f ca="1">_xlfn.IFNA(VLOOKUP(A783,Table4[[#All],[Id_Serv]:[Dsg_EN Servico]],2+VALUE(LEFT(Type!$B$1,1)),0),"")</f>
        <v/>
      </c>
      <c r="G783" s="43" t="b">
        <f t="shared" ca="1" si="75"/>
        <v>0</v>
      </c>
      <c r="H783" s="73">
        <f t="shared" si="76"/>
        <v>13</v>
      </c>
      <c r="I783" s="73">
        <v>27</v>
      </c>
      <c r="J783" s="73">
        <v>2</v>
      </c>
      <c r="K783" s="72" t="str">
        <f t="shared" si="77"/>
        <v/>
      </c>
      <c r="L783" s="38" t="e">
        <f ca="1">VLOOKUP(B783,TA_Rubric!$A$1:$G$93,4+LEFT(Type!$B$1,1),)</f>
        <v>#N/A</v>
      </c>
    </row>
    <row r="784" spans="1:12" ht="63.95" customHeight="1" x14ac:dyDescent="0.25">
      <c r="A784" s="39" t="str">
        <f t="shared" ca="1" si="73"/>
        <v/>
      </c>
      <c r="B784" s="39" t="str">
        <f t="shared" ca="1" si="74"/>
        <v/>
      </c>
      <c r="C784" s="54"/>
      <c r="D784" s="16" t="b">
        <f t="shared" ca="1" si="72"/>
        <v>0</v>
      </c>
      <c r="E784" s="42" t="str">
        <f ca="1">_xlfn.IFNA(VLOOKUP(B784,Rubric[],2+VALUE(LEFT(Type!$B$1,1)),),"")</f>
        <v/>
      </c>
      <c r="F784" s="42" t="str">
        <f ca="1">_xlfn.IFNA(VLOOKUP(A784,Table4[[#All],[Id_Serv]:[Dsg_EN Servico]],2+VALUE(LEFT(Type!$B$1,1)),0),"")</f>
        <v/>
      </c>
      <c r="G784" s="43" t="b">
        <f t="shared" ca="1" si="75"/>
        <v>0</v>
      </c>
      <c r="H784" s="73">
        <f t="shared" si="76"/>
        <v>13</v>
      </c>
      <c r="I784" s="73">
        <v>28</v>
      </c>
      <c r="J784" s="73">
        <v>2</v>
      </c>
      <c r="K784" s="72" t="str">
        <f t="shared" si="77"/>
        <v/>
      </c>
      <c r="L784" s="38" t="e">
        <f ca="1">VLOOKUP(B784,TA_Rubric!$A$1:$G$93,4+LEFT(Type!$B$1,1),)</f>
        <v>#N/A</v>
      </c>
    </row>
    <row r="785" spans="1:12" ht="63.95" customHeight="1" x14ac:dyDescent="0.25">
      <c r="A785" s="39" t="str">
        <f t="shared" ca="1" si="73"/>
        <v/>
      </c>
      <c r="B785" s="39" t="str">
        <f t="shared" ca="1" si="74"/>
        <v/>
      </c>
      <c r="C785" s="54"/>
      <c r="D785" s="16" t="b">
        <f t="shared" ca="1" si="72"/>
        <v>0</v>
      </c>
      <c r="E785" s="42" t="str">
        <f ca="1">_xlfn.IFNA(VLOOKUP(B785,Rubric[],2+VALUE(LEFT(Type!$B$1,1)),),"")</f>
        <v/>
      </c>
      <c r="F785" s="42" t="str">
        <f ca="1">_xlfn.IFNA(VLOOKUP(A785,Table4[[#All],[Id_Serv]:[Dsg_EN Servico]],2+VALUE(LEFT(Type!$B$1,1)),0),"")</f>
        <v/>
      </c>
      <c r="G785" s="43" t="b">
        <f t="shared" ca="1" si="75"/>
        <v>0</v>
      </c>
      <c r="H785" s="73">
        <f t="shared" si="76"/>
        <v>13</v>
      </c>
      <c r="I785" s="73">
        <v>29</v>
      </c>
      <c r="J785" s="73">
        <v>2</v>
      </c>
      <c r="K785" s="72" t="str">
        <f t="shared" si="77"/>
        <v/>
      </c>
      <c r="L785" s="38" t="e">
        <f ca="1">VLOOKUP(B785,TA_Rubric!$A$1:$G$93,4+LEFT(Type!$B$1,1),)</f>
        <v>#N/A</v>
      </c>
    </row>
    <row r="786" spans="1:12" ht="63.95" customHeight="1" x14ac:dyDescent="0.25">
      <c r="A786" s="39" t="str">
        <f t="shared" ca="1" si="73"/>
        <v/>
      </c>
      <c r="B786" s="39" t="str">
        <f t="shared" ca="1" si="74"/>
        <v/>
      </c>
      <c r="C786" s="54"/>
      <c r="D786" s="16" t="b">
        <f t="shared" ca="1" si="72"/>
        <v>0</v>
      </c>
      <c r="E786" s="42" t="str">
        <f ca="1">_xlfn.IFNA(VLOOKUP(B786,Rubric[],2+VALUE(LEFT(Type!$B$1,1)),),"")</f>
        <v/>
      </c>
      <c r="F786" s="42" t="str">
        <f ca="1">_xlfn.IFNA(VLOOKUP(A786,Table4[[#All],[Id_Serv]:[Dsg_EN Servico]],2+VALUE(LEFT(Type!$B$1,1)),0),"")</f>
        <v/>
      </c>
      <c r="G786" s="43" t="b">
        <f t="shared" ca="1" si="75"/>
        <v>0</v>
      </c>
      <c r="H786" s="73">
        <f t="shared" si="76"/>
        <v>13</v>
      </c>
      <c r="I786" s="73">
        <v>30</v>
      </c>
      <c r="J786" s="73">
        <v>2</v>
      </c>
      <c r="K786" s="72" t="str">
        <f t="shared" si="77"/>
        <v/>
      </c>
      <c r="L786" s="38" t="e">
        <f ca="1">VLOOKUP(B786,TA_Rubric!$A$1:$G$93,4+LEFT(Type!$B$1,1),)</f>
        <v>#N/A</v>
      </c>
    </row>
    <row r="787" spans="1:12" ht="63.95" customHeight="1" x14ac:dyDescent="0.25">
      <c r="A787" s="39" t="str">
        <f t="shared" ca="1" si="73"/>
        <v/>
      </c>
      <c r="B787" s="39" t="str">
        <f t="shared" ca="1" si="74"/>
        <v/>
      </c>
      <c r="C787" s="49"/>
      <c r="D787" s="16" t="b">
        <f t="shared" ca="1" si="72"/>
        <v>0</v>
      </c>
      <c r="E787" s="42" t="str">
        <f ca="1">_xlfn.IFNA(VLOOKUP(B787,Rubric[],2+VALUE(LEFT(Type!$B$1,1)),),"")</f>
        <v/>
      </c>
      <c r="F787" s="42" t="str">
        <f ca="1">_xlfn.IFNA(VLOOKUP(A787,Table4[[#All],[Id_Serv]:[Dsg_EN Servico]],2+VALUE(LEFT(Type!$B$1,1)),0),"")</f>
        <v/>
      </c>
      <c r="G787" s="43" t="b">
        <f t="shared" ca="1" si="75"/>
        <v>0</v>
      </c>
      <c r="H787" s="73">
        <f t="shared" si="76"/>
        <v>13</v>
      </c>
      <c r="I787" s="73">
        <v>31</v>
      </c>
      <c r="J787" s="73">
        <v>2</v>
      </c>
      <c r="K787" s="72" t="str">
        <f t="shared" si="77"/>
        <v/>
      </c>
      <c r="L787" s="38" t="e">
        <f ca="1">VLOOKUP(B787,TA_Rubric!$A$1:$G$93,4+LEFT(Type!$B$1,1),)</f>
        <v>#N/A</v>
      </c>
    </row>
    <row r="788" spans="1:12" ht="63.95" customHeight="1" x14ac:dyDescent="0.25">
      <c r="A788" s="39" t="str">
        <f t="shared" ca="1" si="73"/>
        <v/>
      </c>
      <c r="B788" s="39" t="str">
        <f t="shared" ca="1" si="74"/>
        <v/>
      </c>
      <c r="C788" s="49"/>
      <c r="D788" s="16" t="b">
        <f t="shared" ca="1" si="72"/>
        <v>0</v>
      </c>
      <c r="E788" s="42" t="str">
        <f ca="1">_xlfn.IFNA(VLOOKUP(B788,Rubric[],2+VALUE(LEFT(Type!$B$1,1)),),"")</f>
        <v/>
      </c>
      <c r="F788" s="42" t="str">
        <f ca="1">_xlfn.IFNA(VLOOKUP(A788,Table4[[#All],[Id_Serv]:[Dsg_EN Servico]],2+VALUE(LEFT(Type!$B$1,1)),0),"")</f>
        <v/>
      </c>
      <c r="G788" s="43" t="b">
        <f t="shared" ca="1" si="75"/>
        <v>0</v>
      </c>
      <c r="H788" s="73">
        <f t="shared" si="76"/>
        <v>13</v>
      </c>
      <c r="I788" s="73">
        <v>32</v>
      </c>
      <c r="J788" s="73">
        <v>2</v>
      </c>
      <c r="K788" s="72" t="str">
        <f t="shared" si="77"/>
        <v/>
      </c>
      <c r="L788" s="38" t="e">
        <f ca="1">VLOOKUP(B788,TA_Rubric!$A$1:$G$93,4+LEFT(Type!$B$1,1),)</f>
        <v>#N/A</v>
      </c>
    </row>
    <row r="789" spans="1:12" ht="63.95" customHeight="1" x14ac:dyDescent="0.25">
      <c r="A789" s="39" t="str">
        <f t="shared" ca="1" si="73"/>
        <v/>
      </c>
      <c r="B789" s="39" t="str">
        <f t="shared" ca="1" si="74"/>
        <v/>
      </c>
      <c r="C789" s="49"/>
      <c r="D789" s="16" t="b">
        <f t="shared" ca="1" si="72"/>
        <v>0</v>
      </c>
      <c r="E789" s="42" t="str">
        <f ca="1">_xlfn.IFNA(VLOOKUP(B789,Rubric[],2+VALUE(LEFT(Type!$B$1,1)),),"")</f>
        <v/>
      </c>
      <c r="F789" s="42" t="str">
        <f ca="1">_xlfn.IFNA(VLOOKUP(A789,Table4[[#All],[Id_Serv]:[Dsg_EN Servico]],2+VALUE(LEFT(Type!$B$1,1)),0),"")</f>
        <v/>
      </c>
      <c r="G789" s="43" t="b">
        <f t="shared" ca="1" si="75"/>
        <v>0</v>
      </c>
      <c r="H789" s="73">
        <f t="shared" si="76"/>
        <v>13</v>
      </c>
      <c r="I789" s="73">
        <v>33</v>
      </c>
      <c r="J789" s="73">
        <v>2</v>
      </c>
      <c r="K789" s="72" t="str">
        <f t="shared" si="77"/>
        <v/>
      </c>
      <c r="L789" s="38" t="e">
        <f ca="1">VLOOKUP(B789,TA_Rubric!$A$1:$G$93,4+LEFT(Type!$B$1,1),)</f>
        <v>#N/A</v>
      </c>
    </row>
    <row r="790" spans="1:12" ht="63.95" customHeight="1" x14ac:dyDescent="0.25">
      <c r="A790" s="39" t="str">
        <f t="shared" ca="1" si="73"/>
        <v/>
      </c>
      <c r="B790" s="39" t="str">
        <f t="shared" ca="1" si="74"/>
        <v/>
      </c>
      <c r="C790" s="49"/>
      <c r="D790" s="16" t="b">
        <f t="shared" ca="1" si="72"/>
        <v>0</v>
      </c>
      <c r="E790" s="42" t="str">
        <f ca="1">_xlfn.IFNA(VLOOKUP(B790,Rubric[],2+VALUE(LEFT(Type!$B$1,1)),),"")</f>
        <v/>
      </c>
      <c r="F790" s="42" t="str">
        <f ca="1">_xlfn.IFNA(VLOOKUP(A790,Table4[[#All],[Id_Serv]:[Dsg_EN Servico]],2+VALUE(LEFT(Type!$B$1,1)),0),"")</f>
        <v/>
      </c>
      <c r="G790" s="43" t="b">
        <f t="shared" ca="1" si="75"/>
        <v>0</v>
      </c>
      <c r="H790" s="73">
        <f t="shared" si="76"/>
        <v>13</v>
      </c>
      <c r="I790" s="73">
        <v>34</v>
      </c>
      <c r="J790" s="73">
        <v>2</v>
      </c>
      <c r="K790" s="72" t="str">
        <f t="shared" si="77"/>
        <v/>
      </c>
      <c r="L790" s="38" t="e">
        <f ca="1">VLOOKUP(B790,TA_Rubric!$A$1:$G$93,4+LEFT(Type!$B$1,1),)</f>
        <v>#N/A</v>
      </c>
    </row>
    <row r="791" spans="1:12" ht="63.95" customHeight="1" x14ac:dyDescent="0.25">
      <c r="A791" s="39" t="str">
        <f t="shared" ca="1" si="73"/>
        <v/>
      </c>
      <c r="B791" s="39" t="str">
        <f t="shared" ca="1" si="74"/>
        <v/>
      </c>
      <c r="C791" s="49"/>
      <c r="D791" s="16" t="b">
        <f t="shared" ca="1" si="72"/>
        <v>0</v>
      </c>
      <c r="E791" s="42" t="str">
        <f ca="1">_xlfn.IFNA(VLOOKUP(B791,Rubric[],2+VALUE(LEFT(Type!$B$1,1)),),"")</f>
        <v/>
      </c>
      <c r="F791" s="42" t="str">
        <f ca="1">_xlfn.IFNA(VLOOKUP(A791,Table4[[#All],[Id_Serv]:[Dsg_EN Servico]],2+VALUE(LEFT(Type!$B$1,1)),0),"")</f>
        <v/>
      </c>
      <c r="G791" s="43" t="b">
        <f t="shared" ca="1" si="75"/>
        <v>0</v>
      </c>
      <c r="H791" s="73">
        <f t="shared" si="76"/>
        <v>13</v>
      </c>
      <c r="I791" s="73">
        <v>35</v>
      </c>
      <c r="J791" s="73">
        <v>2</v>
      </c>
      <c r="K791" s="72" t="str">
        <f t="shared" si="77"/>
        <v/>
      </c>
      <c r="L791" s="38" t="e">
        <f ca="1">VLOOKUP(B791,TA_Rubric!$A$1:$G$93,4+LEFT(Type!$B$1,1),)</f>
        <v>#N/A</v>
      </c>
    </row>
    <row r="792" spans="1:12" ht="63.95" customHeight="1" x14ac:dyDescent="0.25">
      <c r="A792" s="39" t="str">
        <f t="shared" ca="1" si="73"/>
        <v/>
      </c>
      <c r="B792" s="39" t="str">
        <f t="shared" ca="1" si="74"/>
        <v/>
      </c>
      <c r="C792" s="49"/>
      <c r="D792" s="16" t="b">
        <f t="shared" ca="1" si="72"/>
        <v>0</v>
      </c>
      <c r="E792" s="42" t="str">
        <f ca="1">_xlfn.IFNA(VLOOKUP(B792,Rubric[],2+VALUE(LEFT(Type!$B$1,1)),),"")</f>
        <v/>
      </c>
      <c r="F792" s="42" t="str">
        <f ca="1">_xlfn.IFNA(VLOOKUP(A792,Table4[[#All],[Id_Serv]:[Dsg_EN Servico]],2+VALUE(LEFT(Type!$B$1,1)),0),"")</f>
        <v/>
      </c>
      <c r="G792" s="43" t="b">
        <f t="shared" ca="1" si="75"/>
        <v>0</v>
      </c>
      <c r="H792" s="73">
        <f t="shared" si="76"/>
        <v>13</v>
      </c>
      <c r="I792" s="73">
        <v>36</v>
      </c>
      <c r="J792" s="73">
        <v>2</v>
      </c>
      <c r="K792" s="72" t="str">
        <f t="shared" si="77"/>
        <v/>
      </c>
      <c r="L792" s="38" t="e">
        <f ca="1">VLOOKUP(B792,TA_Rubric!$A$1:$G$93,4+LEFT(Type!$B$1,1),)</f>
        <v>#N/A</v>
      </c>
    </row>
    <row r="793" spans="1:12" ht="63.95" customHeight="1" x14ac:dyDescent="0.25">
      <c r="A793" s="39" t="str">
        <f t="shared" ca="1" si="73"/>
        <v/>
      </c>
      <c r="B793" s="39" t="str">
        <f t="shared" ca="1" si="74"/>
        <v/>
      </c>
      <c r="C793" s="49"/>
      <c r="D793" s="16" t="b">
        <f t="shared" ca="1" si="72"/>
        <v>0</v>
      </c>
      <c r="E793" s="42" t="str">
        <f ca="1">_xlfn.IFNA(VLOOKUP(B793,Rubric[],2+VALUE(LEFT(Type!$B$1,1)),),"")</f>
        <v/>
      </c>
      <c r="F793" s="42" t="str">
        <f ca="1">_xlfn.IFNA(VLOOKUP(A793,Table4[[#All],[Id_Serv]:[Dsg_EN Servico]],2+VALUE(LEFT(Type!$B$1,1)),0),"")</f>
        <v/>
      </c>
      <c r="G793" s="43" t="b">
        <f t="shared" ca="1" si="75"/>
        <v>0</v>
      </c>
      <c r="H793" s="73">
        <f t="shared" si="76"/>
        <v>13</v>
      </c>
      <c r="I793" s="73">
        <v>37</v>
      </c>
      <c r="J793" s="73">
        <v>2</v>
      </c>
      <c r="K793" s="72" t="str">
        <f t="shared" si="77"/>
        <v/>
      </c>
      <c r="L793" s="38" t="e">
        <f ca="1">VLOOKUP(B793,TA_Rubric!$A$1:$G$93,4+LEFT(Type!$B$1,1),)</f>
        <v>#N/A</v>
      </c>
    </row>
    <row r="794" spans="1:12" ht="63.95" customHeight="1" x14ac:dyDescent="0.25">
      <c r="A794" s="39" t="str">
        <f t="shared" ca="1" si="73"/>
        <v/>
      </c>
      <c r="B794" s="39" t="str">
        <f t="shared" ca="1" si="74"/>
        <v/>
      </c>
      <c r="C794" s="49"/>
      <c r="D794" s="16" t="b">
        <f t="shared" ca="1" si="72"/>
        <v>0</v>
      </c>
      <c r="E794" s="42" t="str">
        <f ca="1">_xlfn.IFNA(VLOOKUP(B794,Rubric[],2+VALUE(LEFT(Type!$B$1,1)),),"")</f>
        <v/>
      </c>
      <c r="F794" s="42" t="str">
        <f ca="1">_xlfn.IFNA(VLOOKUP(A794,Table4[[#All],[Id_Serv]:[Dsg_EN Servico]],2+VALUE(LEFT(Type!$B$1,1)),0),"")</f>
        <v/>
      </c>
      <c r="G794" s="43" t="b">
        <f t="shared" ca="1" si="75"/>
        <v>0</v>
      </c>
      <c r="H794" s="73">
        <f t="shared" si="76"/>
        <v>13</v>
      </c>
      <c r="I794" s="73">
        <v>38</v>
      </c>
      <c r="J794" s="73">
        <v>2</v>
      </c>
      <c r="K794" s="72" t="str">
        <f t="shared" si="77"/>
        <v/>
      </c>
      <c r="L794" s="38" t="e">
        <f ca="1">VLOOKUP(B794,TA_Rubric!$A$1:$G$93,4+LEFT(Type!$B$1,1),)</f>
        <v>#N/A</v>
      </c>
    </row>
    <row r="795" spans="1:12" ht="63.95" customHeight="1" x14ac:dyDescent="0.25">
      <c r="A795" s="39" t="str">
        <f t="shared" ca="1" si="73"/>
        <v/>
      </c>
      <c r="B795" s="39" t="str">
        <f t="shared" ca="1" si="74"/>
        <v/>
      </c>
      <c r="C795" s="49"/>
      <c r="D795" s="16" t="b">
        <f t="shared" ca="1" si="72"/>
        <v>0</v>
      </c>
      <c r="E795" s="42" t="str">
        <f ca="1">_xlfn.IFNA(VLOOKUP(B795,Rubric[],2+VALUE(LEFT(Type!$B$1,1)),),"")</f>
        <v/>
      </c>
      <c r="F795" s="42" t="str">
        <f ca="1">_xlfn.IFNA(VLOOKUP(A795,Table4[[#All],[Id_Serv]:[Dsg_EN Servico]],2+VALUE(LEFT(Type!$B$1,1)),0),"")</f>
        <v/>
      </c>
      <c r="G795" s="43" t="b">
        <f t="shared" ca="1" si="75"/>
        <v>0</v>
      </c>
      <c r="H795" s="73">
        <f t="shared" si="76"/>
        <v>13</v>
      </c>
      <c r="I795" s="73">
        <v>39</v>
      </c>
      <c r="J795" s="73">
        <v>2</v>
      </c>
      <c r="K795" s="72" t="str">
        <f t="shared" si="77"/>
        <v/>
      </c>
      <c r="L795" s="38" t="e">
        <f ca="1">VLOOKUP(B795,TA_Rubric!$A$1:$G$93,4+LEFT(Type!$B$1,1),)</f>
        <v>#N/A</v>
      </c>
    </row>
    <row r="796" spans="1:12" ht="63.95" customHeight="1" x14ac:dyDescent="0.25">
      <c r="A796" s="39" t="str">
        <f t="shared" ca="1" si="73"/>
        <v/>
      </c>
      <c r="B796" s="39" t="str">
        <f t="shared" ca="1" si="74"/>
        <v/>
      </c>
      <c r="C796" s="49"/>
      <c r="D796" s="16" t="b">
        <f t="shared" ca="1" si="72"/>
        <v>0</v>
      </c>
      <c r="E796" s="42" t="str">
        <f ca="1">_xlfn.IFNA(VLOOKUP(B796,Rubric[],2+VALUE(LEFT(Type!$B$1,1)),),"")</f>
        <v/>
      </c>
      <c r="F796" s="42" t="str">
        <f ca="1">_xlfn.IFNA(VLOOKUP(A796,Table4[[#All],[Id_Serv]:[Dsg_EN Servico]],2+VALUE(LEFT(Type!$B$1,1)),0),"")</f>
        <v/>
      </c>
      <c r="G796" s="43" t="b">
        <f t="shared" ca="1" si="75"/>
        <v>0</v>
      </c>
      <c r="H796" s="73">
        <f t="shared" si="76"/>
        <v>13</v>
      </c>
      <c r="I796" s="73">
        <v>40</v>
      </c>
      <c r="J796" s="73">
        <v>2</v>
      </c>
      <c r="K796" s="72" t="str">
        <f t="shared" si="77"/>
        <v/>
      </c>
      <c r="L796" s="38" t="e">
        <f ca="1">VLOOKUP(B796,TA_Rubric!$A$1:$G$93,4+LEFT(Type!$B$1,1),)</f>
        <v>#N/A</v>
      </c>
    </row>
    <row r="797" spans="1:12" ht="63.95" customHeight="1" x14ac:dyDescent="0.25">
      <c r="A797" s="39" t="str">
        <f t="shared" ca="1" si="73"/>
        <v/>
      </c>
      <c r="B797" s="39" t="str">
        <f t="shared" ca="1" si="74"/>
        <v/>
      </c>
      <c r="C797" s="49"/>
      <c r="D797" s="16" t="b">
        <f t="shared" ca="1" si="72"/>
        <v>0</v>
      </c>
      <c r="E797" s="42" t="str">
        <f ca="1">_xlfn.IFNA(VLOOKUP(B797,Rubric[],2+VALUE(LEFT(Type!$B$1,1)),),"")</f>
        <v/>
      </c>
      <c r="F797" s="42" t="str">
        <f ca="1">_xlfn.IFNA(VLOOKUP(A797,Table4[[#All],[Id_Serv]:[Dsg_EN Servico]],2+VALUE(LEFT(Type!$B$1,1)),0),"")</f>
        <v/>
      </c>
      <c r="G797" s="43" t="b">
        <f t="shared" ca="1" si="75"/>
        <v>0</v>
      </c>
      <c r="H797" s="73">
        <f t="shared" si="76"/>
        <v>13</v>
      </c>
      <c r="I797" s="73">
        <v>41</v>
      </c>
      <c r="J797" s="73">
        <v>2</v>
      </c>
      <c r="K797" s="72" t="str">
        <f t="shared" si="77"/>
        <v/>
      </c>
      <c r="L797" s="38" t="e">
        <f ca="1">VLOOKUP(B797,TA_Rubric!$A$1:$G$93,4+LEFT(Type!$B$1,1),)</f>
        <v>#N/A</v>
      </c>
    </row>
    <row r="798" spans="1:12" ht="63.95" customHeight="1" x14ac:dyDescent="0.25">
      <c r="A798" s="39" t="str">
        <f t="shared" ca="1" si="73"/>
        <v/>
      </c>
      <c r="B798" s="39" t="str">
        <f t="shared" ca="1" si="74"/>
        <v/>
      </c>
      <c r="C798" s="49"/>
      <c r="D798" s="16" t="b">
        <f t="shared" ref="D798:D861" ca="1" si="78">IF(G798=FALSE,FALSE,IF(ISBLANK(C798),FALSE,TRUE))</f>
        <v>0</v>
      </c>
      <c r="E798" s="42" t="str">
        <f ca="1">_xlfn.IFNA(VLOOKUP(B798,Rubric[],2+VALUE(LEFT(Type!$B$1,1)),),"")</f>
        <v/>
      </c>
      <c r="F798" s="42" t="str">
        <f ca="1">_xlfn.IFNA(VLOOKUP(A798,Table4[[#All],[Id_Serv]:[Dsg_EN Servico]],2+VALUE(LEFT(Type!$B$1,1)),0),"")</f>
        <v/>
      </c>
      <c r="G798" s="43" t="b">
        <f t="shared" ca="1" si="75"/>
        <v>0</v>
      </c>
      <c r="H798" s="73">
        <f t="shared" si="76"/>
        <v>13</v>
      </c>
      <c r="I798" s="73">
        <v>42</v>
      </c>
      <c r="J798" s="73">
        <v>2</v>
      </c>
      <c r="K798" s="72" t="str">
        <f t="shared" si="77"/>
        <v/>
      </c>
      <c r="L798" s="38" t="e">
        <f ca="1">VLOOKUP(B798,TA_Rubric!$A$1:$G$93,4+LEFT(Type!$B$1,1),)</f>
        <v>#N/A</v>
      </c>
    </row>
    <row r="799" spans="1:12" ht="63.95" customHeight="1" x14ac:dyDescent="0.25">
      <c r="A799" s="39" t="str">
        <f t="shared" ca="1" si="73"/>
        <v/>
      </c>
      <c r="B799" s="39" t="str">
        <f t="shared" ca="1" si="74"/>
        <v/>
      </c>
      <c r="C799" s="49"/>
      <c r="D799" s="16" t="b">
        <f t="shared" ca="1" si="78"/>
        <v>0</v>
      </c>
      <c r="E799" s="42" t="str">
        <f ca="1">_xlfn.IFNA(VLOOKUP(B799,Rubric[],2+VALUE(LEFT(Type!$B$1,1)),),"")</f>
        <v/>
      </c>
      <c r="F799" s="42" t="str">
        <f ca="1">_xlfn.IFNA(VLOOKUP(A799,Table4[[#All],[Id_Serv]:[Dsg_EN Servico]],2+VALUE(LEFT(Type!$B$1,1)),0),"")</f>
        <v/>
      </c>
      <c r="G799" s="43" t="b">
        <f t="shared" ca="1" si="75"/>
        <v>0</v>
      </c>
      <c r="H799" s="73">
        <f t="shared" si="76"/>
        <v>13</v>
      </c>
      <c r="I799" s="73">
        <v>43</v>
      </c>
      <c r="J799" s="73">
        <v>2</v>
      </c>
      <c r="K799" s="72" t="str">
        <f t="shared" si="77"/>
        <v/>
      </c>
      <c r="L799" s="38" t="e">
        <f ca="1">VLOOKUP(B799,TA_Rubric!$A$1:$G$93,4+LEFT(Type!$B$1,1),)</f>
        <v>#N/A</v>
      </c>
    </row>
    <row r="800" spans="1:12" ht="63.95" customHeight="1" x14ac:dyDescent="0.25">
      <c r="A800" s="39" t="str">
        <f t="shared" ca="1" si="73"/>
        <v/>
      </c>
      <c r="B800" s="39" t="str">
        <f t="shared" ca="1" si="74"/>
        <v/>
      </c>
      <c r="C800" s="49"/>
      <c r="D800" s="16" t="b">
        <f t="shared" ca="1" si="78"/>
        <v>0</v>
      </c>
      <c r="E800" s="42" t="str">
        <f ca="1">_xlfn.IFNA(VLOOKUP(B800,Rubric[],2+VALUE(LEFT(Type!$B$1,1)),),"")</f>
        <v/>
      </c>
      <c r="F800" s="42" t="str">
        <f ca="1">_xlfn.IFNA(VLOOKUP(A800,Table4[[#All],[Id_Serv]:[Dsg_EN Servico]],2+VALUE(LEFT(Type!$B$1,1)),0),"")</f>
        <v/>
      </c>
      <c r="G800" s="43" t="b">
        <f t="shared" ca="1" si="75"/>
        <v>0</v>
      </c>
      <c r="H800" s="73">
        <f t="shared" si="76"/>
        <v>13</v>
      </c>
      <c r="I800" s="73">
        <v>44</v>
      </c>
      <c r="J800" s="73">
        <v>2</v>
      </c>
      <c r="K800" s="72" t="str">
        <f t="shared" si="77"/>
        <v/>
      </c>
      <c r="L800" s="38" t="e">
        <f ca="1">VLOOKUP(B800,TA_Rubric!$A$1:$G$93,4+LEFT(Type!$B$1,1),)</f>
        <v>#N/A</v>
      </c>
    </row>
    <row r="801" spans="1:12" ht="63.95" customHeight="1" x14ac:dyDescent="0.25">
      <c r="A801" s="39" t="str">
        <f t="shared" ca="1" si="73"/>
        <v/>
      </c>
      <c r="B801" s="39" t="str">
        <f t="shared" ca="1" si="74"/>
        <v/>
      </c>
      <c r="C801" s="49"/>
      <c r="D801" s="16" t="b">
        <f t="shared" ca="1" si="78"/>
        <v>0</v>
      </c>
      <c r="E801" s="42" t="str">
        <f ca="1">_xlfn.IFNA(VLOOKUP(B801,Rubric[],2+VALUE(LEFT(Type!$B$1,1)),),"")</f>
        <v/>
      </c>
      <c r="F801" s="42" t="str">
        <f ca="1">_xlfn.IFNA(VLOOKUP(A801,Table4[[#All],[Id_Serv]:[Dsg_EN Servico]],2+VALUE(LEFT(Type!$B$1,1)),0),"")</f>
        <v/>
      </c>
      <c r="G801" s="43" t="b">
        <f t="shared" ca="1" si="75"/>
        <v>0</v>
      </c>
      <c r="H801" s="73">
        <f t="shared" si="76"/>
        <v>13</v>
      </c>
      <c r="I801" s="73">
        <v>45</v>
      </c>
      <c r="J801" s="73">
        <v>2</v>
      </c>
      <c r="K801" s="72" t="str">
        <f t="shared" si="77"/>
        <v/>
      </c>
      <c r="L801" s="38" t="e">
        <f ca="1">VLOOKUP(B801,TA_Rubric!$A$1:$G$93,4+LEFT(Type!$B$1,1),)</f>
        <v>#N/A</v>
      </c>
    </row>
    <row r="802" spans="1:12" ht="63.95" customHeight="1" x14ac:dyDescent="0.25">
      <c r="A802" s="39" t="str">
        <f t="shared" ca="1" si="73"/>
        <v/>
      </c>
      <c r="B802" s="39" t="str">
        <f t="shared" ca="1" si="74"/>
        <v/>
      </c>
      <c r="C802" s="49"/>
      <c r="D802" s="16" t="b">
        <f t="shared" ca="1" si="78"/>
        <v>0</v>
      </c>
      <c r="E802" s="42" t="str">
        <f ca="1">_xlfn.IFNA(VLOOKUP(B802,Rubric[],2+VALUE(LEFT(Type!$B$1,1)),),"")</f>
        <v/>
      </c>
      <c r="F802" s="42" t="str">
        <f ca="1">_xlfn.IFNA(VLOOKUP(A802,Table4[[#All],[Id_Serv]:[Dsg_EN Servico]],2+VALUE(LEFT(Type!$B$1,1)),0),"")</f>
        <v/>
      </c>
      <c r="G802" s="43" t="b">
        <f t="shared" ca="1" si="75"/>
        <v>0</v>
      </c>
      <c r="H802" s="73">
        <f t="shared" si="76"/>
        <v>13</v>
      </c>
      <c r="I802" s="73">
        <v>46</v>
      </c>
      <c r="J802" s="73">
        <v>2</v>
      </c>
      <c r="K802" s="72" t="str">
        <f t="shared" si="77"/>
        <v/>
      </c>
      <c r="L802" s="38" t="e">
        <f ca="1">VLOOKUP(B802,TA_Rubric!$A$1:$G$93,4+LEFT(Type!$B$1,1),)</f>
        <v>#N/A</v>
      </c>
    </row>
    <row r="803" spans="1:12" ht="63.95" customHeight="1" x14ac:dyDescent="0.25">
      <c r="A803" s="39" t="str">
        <f t="shared" ca="1" si="73"/>
        <v/>
      </c>
      <c r="B803" s="39" t="str">
        <f t="shared" ca="1" si="74"/>
        <v/>
      </c>
      <c r="C803" s="49"/>
      <c r="D803" s="16" t="b">
        <f t="shared" ca="1" si="78"/>
        <v>0</v>
      </c>
      <c r="E803" s="42" t="str">
        <f ca="1">_xlfn.IFNA(VLOOKUP(B803,Rubric[],2+VALUE(LEFT(Type!$B$1,1)),),"")</f>
        <v/>
      </c>
      <c r="F803" s="42" t="str">
        <f ca="1">_xlfn.IFNA(VLOOKUP(A803,Table4[[#All],[Id_Serv]:[Dsg_EN Servico]],2+VALUE(LEFT(Type!$B$1,1)),0),"")</f>
        <v/>
      </c>
      <c r="G803" s="43" t="b">
        <f t="shared" ca="1" si="75"/>
        <v>0</v>
      </c>
      <c r="H803" s="73">
        <f t="shared" si="76"/>
        <v>13</v>
      </c>
      <c r="I803" s="73">
        <v>47</v>
      </c>
      <c r="J803" s="73">
        <v>2</v>
      </c>
      <c r="K803" s="72" t="str">
        <f t="shared" si="77"/>
        <v/>
      </c>
      <c r="L803" s="38" t="e">
        <f ca="1">VLOOKUP(B803,TA_Rubric!$A$1:$G$93,4+LEFT(Type!$B$1,1),)</f>
        <v>#N/A</v>
      </c>
    </row>
    <row r="804" spans="1:12" ht="63.95" customHeight="1" x14ac:dyDescent="0.25">
      <c r="A804" s="39" t="str">
        <f t="shared" ca="1" si="73"/>
        <v/>
      </c>
      <c r="B804" s="39" t="str">
        <f t="shared" ca="1" si="74"/>
        <v/>
      </c>
      <c r="C804" s="49"/>
      <c r="D804" s="16" t="b">
        <f t="shared" ca="1" si="78"/>
        <v>0</v>
      </c>
      <c r="E804" s="42" t="str">
        <f ca="1">_xlfn.IFNA(VLOOKUP(B804,Rubric[],2+VALUE(LEFT(Type!$B$1,1)),),"")</f>
        <v/>
      </c>
      <c r="F804" s="42" t="str">
        <f ca="1">_xlfn.IFNA(VLOOKUP(A804,Table4[[#All],[Id_Serv]:[Dsg_EN Servico]],2+VALUE(LEFT(Type!$B$1,1)),0),"")</f>
        <v/>
      </c>
      <c r="G804" s="43" t="b">
        <f t="shared" ca="1" si="75"/>
        <v>0</v>
      </c>
      <c r="H804" s="73">
        <f t="shared" si="76"/>
        <v>13</v>
      </c>
      <c r="I804" s="73">
        <v>48</v>
      </c>
      <c r="J804" s="73">
        <v>2</v>
      </c>
      <c r="K804" s="72" t="str">
        <f t="shared" si="77"/>
        <v/>
      </c>
      <c r="L804" s="38" t="e">
        <f ca="1">VLOOKUP(B804,TA_Rubric!$A$1:$G$93,4+LEFT(Type!$B$1,1),)</f>
        <v>#N/A</v>
      </c>
    </row>
    <row r="805" spans="1:12" ht="63.95" customHeight="1" x14ac:dyDescent="0.25">
      <c r="A805" s="39" t="str">
        <f t="shared" ca="1" si="73"/>
        <v/>
      </c>
      <c r="B805" s="39" t="str">
        <f t="shared" ca="1" si="74"/>
        <v/>
      </c>
      <c r="C805" s="49"/>
      <c r="D805" s="16" t="b">
        <f t="shared" ca="1" si="78"/>
        <v>0</v>
      </c>
      <c r="E805" s="42" t="str">
        <f ca="1">_xlfn.IFNA(VLOOKUP(B805,Rubric[],2+VALUE(LEFT(Type!$B$1,1)),),"")</f>
        <v/>
      </c>
      <c r="F805" s="42" t="str">
        <f ca="1">_xlfn.IFNA(VLOOKUP(A805,Table4[[#All],[Id_Serv]:[Dsg_EN Servico]],2+VALUE(LEFT(Type!$B$1,1)),0),"")</f>
        <v/>
      </c>
      <c r="G805" s="43" t="b">
        <f t="shared" ca="1" si="75"/>
        <v>0</v>
      </c>
      <c r="H805" s="73">
        <f t="shared" si="76"/>
        <v>13</v>
      </c>
      <c r="I805" s="73">
        <v>49</v>
      </c>
      <c r="J805" s="73">
        <v>2</v>
      </c>
      <c r="K805" s="72" t="str">
        <f t="shared" si="77"/>
        <v/>
      </c>
      <c r="L805" s="38" t="e">
        <f ca="1">VLOOKUP(B805,TA_Rubric!$A$1:$G$93,4+LEFT(Type!$B$1,1),)</f>
        <v>#N/A</v>
      </c>
    </row>
    <row r="806" spans="1:12" ht="63.95" customHeight="1" x14ac:dyDescent="0.25">
      <c r="A806" s="39" t="str">
        <f t="shared" ca="1" si="73"/>
        <v/>
      </c>
      <c r="B806" s="39" t="str">
        <f t="shared" ca="1" si="74"/>
        <v/>
      </c>
      <c r="C806" s="49"/>
      <c r="D806" s="16" t="b">
        <f t="shared" ca="1" si="78"/>
        <v>0</v>
      </c>
      <c r="E806" s="42" t="str">
        <f ca="1">_xlfn.IFNA(VLOOKUP(B806,Rubric[],2+VALUE(LEFT(Type!$B$1,1)),),"")</f>
        <v/>
      </c>
      <c r="F806" s="42" t="str">
        <f ca="1">_xlfn.IFNA(VLOOKUP(A806,Table4[[#All],[Id_Serv]:[Dsg_EN Servico]],2+VALUE(LEFT(Type!$B$1,1)),0),"")</f>
        <v/>
      </c>
      <c r="G806" s="43" t="b">
        <f t="shared" ca="1" si="75"/>
        <v>0</v>
      </c>
      <c r="H806" s="73">
        <f t="shared" si="76"/>
        <v>13</v>
      </c>
      <c r="I806" s="73">
        <v>50</v>
      </c>
      <c r="J806" s="73">
        <v>2</v>
      </c>
      <c r="K806" s="72" t="str">
        <f t="shared" si="77"/>
        <v/>
      </c>
      <c r="L806" s="38" t="e">
        <f ca="1">VLOOKUP(B806,TA_Rubric!$A$1:$G$93,4+LEFT(Type!$B$1,1),)</f>
        <v>#N/A</v>
      </c>
    </row>
    <row r="807" spans="1:12" ht="63.95" customHeight="1" x14ac:dyDescent="0.25">
      <c r="A807" s="39" t="str">
        <f t="shared" ca="1" si="73"/>
        <v/>
      </c>
      <c r="B807" s="39" t="str">
        <f t="shared" ca="1" si="74"/>
        <v/>
      </c>
      <c r="C807" s="49"/>
      <c r="D807" s="16" t="b">
        <f t="shared" ca="1" si="78"/>
        <v>0</v>
      </c>
      <c r="E807" s="42" t="str">
        <f ca="1">_xlfn.IFNA(VLOOKUP(B807,Rubric[],2+VALUE(LEFT(Type!$B$1,1)),),"")</f>
        <v/>
      </c>
      <c r="F807" s="42" t="str">
        <f ca="1">_xlfn.IFNA(VLOOKUP(A807,Table4[[#All],[Id_Serv]:[Dsg_EN Servico]],2+VALUE(LEFT(Type!$B$1,1)),0),"")</f>
        <v/>
      </c>
      <c r="G807" s="43" t="b">
        <f t="shared" ca="1" si="75"/>
        <v>0</v>
      </c>
      <c r="H807" s="73">
        <f t="shared" si="76"/>
        <v>13</v>
      </c>
      <c r="I807" s="73">
        <v>51</v>
      </c>
      <c r="J807" s="73">
        <v>2</v>
      </c>
      <c r="K807" s="72" t="str">
        <f t="shared" si="77"/>
        <v/>
      </c>
      <c r="L807" s="38" t="e">
        <f ca="1">VLOOKUP(B807,TA_Rubric!$A$1:$G$93,4+LEFT(Type!$B$1,1),)</f>
        <v>#N/A</v>
      </c>
    </row>
    <row r="808" spans="1:12" ht="63.95" customHeight="1" x14ac:dyDescent="0.25">
      <c r="A808" s="39" t="str">
        <f t="shared" ca="1" si="73"/>
        <v/>
      </c>
      <c r="B808" s="39" t="str">
        <f t="shared" ca="1" si="74"/>
        <v/>
      </c>
      <c r="C808" s="49"/>
      <c r="D808" s="16" t="b">
        <f t="shared" ca="1" si="78"/>
        <v>0</v>
      </c>
      <c r="E808" s="42" t="str">
        <f ca="1">_xlfn.IFNA(VLOOKUP(B808,Rubric[],2+VALUE(LEFT(Type!$B$1,1)),),"")</f>
        <v/>
      </c>
      <c r="F808" s="42" t="str">
        <f ca="1">_xlfn.IFNA(VLOOKUP(A808,Table4[[#All],[Id_Serv]:[Dsg_EN Servico]],2+VALUE(LEFT(Type!$B$1,1)),0),"")</f>
        <v/>
      </c>
      <c r="G808" s="43" t="b">
        <f t="shared" ca="1" si="75"/>
        <v>0</v>
      </c>
      <c r="H808" s="73">
        <f t="shared" si="76"/>
        <v>13</v>
      </c>
      <c r="I808" s="73">
        <v>52</v>
      </c>
      <c r="J808" s="73">
        <v>2</v>
      </c>
      <c r="K808" s="72" t="str">
        <f t="shared" si="77"/>
        <v/>
      </c>
      <c r="L808" s="38" t="e">
        <f ca="1">VLOOKUP(B808,TA_Rubric!$A$1:$G$93,4+LEFT(Type!$B$1,1),)</f>
        <v>#N/A</v>
      </c>
    </row>
    <row r="809" spans="1:12" ht="63.95" customHeight="1" x14ac:dyDescent="0.25">
      <c r="A809" s="39" t="str">
        <f t="shared" ca="1" si="73"/>
        <v/>
      </c>
      <c r="B809" s="39" t="str">
        <f t="shared" ca="1" si="74"/>
        <v/>
      </c>
      <c r="C809" s="49"/>
      <c r="D809" s="16" t="b">
        <f t="shared" ca="1" si="78"/>
        <v>0</v>
      </c>
      <c r="E809" s="42" t="str">
        <f ca="1">_xlfn.IFNA(VLOOKUP(B809,Rubric[],2+VALUE(LEFT(Type!$B$1,1)),),"")</f>
        <v/>
      </c>
      <c r="F809" s="42" t="str">
        <f ca="1">_xlfn.IFNA(VLOOKUP(A809,Table4[[#All],[Id_Serv]:[Dsg_EN Servico]],2+VALUE(LEFT(Type!$B$1,1)),0),"")</f>
        <v/>
      </c>
      <c r="G809" s="43" t="b">
        <f t="shared" ca="1" si="75"/>
        <v>0</v>
      </c>
      <c r="H809" s="73">
        <f t="shared" si="76"/>
        <v>13</v>
      </c>
      <c r="I809" s="73">
        <v>53</v>
      </c>
      <c r="J809" s="73">
        <v>2</v>
      </c>
      <c r="K809" s="72" t="str">
        <f t="shared" si="77"/>
        <v/>
      </c>
      <c r="L809" s="38" t="e">
        <f ca="1">VLOOKUP(B809,TA_Rubric!$A$1:$G$93,4+LEFT(Type!$B$1,1),)</f>
        <v>#N/A</v>
      </c>
    </row>
    <row r="810" spans="1:12" ht="63.95" customHeight="1" x14ac:dyDescent="0.25">
      <c r="A810" s="39" t="str">
        <f t="shared" ca="1" si="73"/>
        <v/>
      </c>
      <c r="B810" s="39" t="str">
        <f t="shared" ca="1" si="74"/>
        <v/>
      </c>
      <c r="C810" s="49"/>
      <c r="D810" s="16" t="b">
        <f t="shared" ca="1" si="78"/>
        <v>0</v>
      </c>
      <c r="E810" s="42" t="str">
        <f ca="1">_xlfn.IFNA(VLOOKUP(B810,Rubric[],2+VALUE(LEFT(Type!$B$1,1)),),"")</f>
        <v/>
      </c>
      <c r="F810" s="42" t="str">
        <f ca="1">_xlfn.IFNA(VLOOKUP(A810,Table4[[#All],[Id_Serv]:[Dsg_EN Servico]],2+VALUE(LEFT(Type!$B$1,1)),0),"")</f>
        <v/>
      </c>
      <c r="G810" s="43" t="b">
        <f t="shared" ca="1" si="75"/>
        <v>0</v>
      </c>
      <c r="H810" s="73">
        <f t="shared" si="76"/>
        <v>13</v>
      </c>
      <c r="I810" s="73">
        <v>54</v>
      </c>
      <c r="J810" s="73">
        <v>2</v>
      </c>
      <c r="K810" s="72" t="str">
        <f t="shared" si="77"/>
        <v/>
      </c>
      <c r="L810" s="38" t="e">
        <f ca="1">VLOOKUP(B810,TA_Rubric!$A$1:$G$93,4+LEFT(Type!$B$1,1),)</f>
        <v>#N/A</v>
      </c>
    </row>
    <row r="811" spans="1:12" ht="63.95" customHeight="1" x14ac:dyDescent="0.25">
      <c r="A811" s="39" t="str">
        <f t="shared" ca="1" si="73"/>
        <v/>
      </c>
      <c r="B811" s="39" t="str">
        <f t="shared" ca="1" si="74"/>
        <v/>
      </c>
      <c r="C811" s="49"/>
      <c r="D811" s="16" t="b">
        <f t="shared" ca="1" si="78"/>
        <v>0</v>
      </c>
      <c r="E811" s="42" t="str">
        <f ca="1">_xlfn.IFNA(VLOOKUP(B811,Rubric[],2+VALUE(LEFT(Type!$B$1,1)),),"")</f>
        <v/>
      </c>
      <c r="F811" s="42" t="str">
        <f ca="1">_xlfn.IFNA(VLOOKUP(A811,Table4[[#All],[Id_Serv]:[Dsg_EN Servico]],2+VALUE(LEFT(Type!$B$1,1)),0),"")</f>
        <v/>
      </c>
      <c r="G811" s="43" t="b">
        <f t="shared" ca="1" si="75"/>
        <v>0</v>
      </c>
      <c r="H811" s="73">
        <f t="shared" si="76"/>
        <v>13</v>
      </c>
      <c r="I811" s="73">
        <v>55</v>
      </c>
      <c r="J811" s="73">
        <v>2</v>
      </c>
      <c r="K811" s="72" t="str">
        <f t="shared" si="77"/>
        <v/>
      </c>
      <c r="L811" s="38" t="e">
        <f ca="1">VLOOKUP(B811,TA_Rubric!$A$1:$G$93,4+LEFT(Type!$B$1,1),)</f>
        <v>#N/A</v>
      </c>
    </row>
    <row r="812" spans="1:12" ht="63.95" customHeight="1" x14ac:dyDescent="0.25">
      <c r="A812" s="39" t="str">
        <f t="shared" ca="1" si="73"/>
        <v/>
      </c>
      <c r="B812" s="39" t="str">
        <f t="shared" ca="1" si="74"/>
        <v/>
      </c>
      <c r="C812" s="49"/>
      <c r="D812" s="16" t="b">
        <f t="shared" ca="1" si="78"/>
        <v>0</v>
      </c>
      <c r="E812" s="42" t="str">
        <f ca="1">_xlfn.IFNA(VLOOKUP(B812,Rubric[],2+VALUE(LEFT(Type!$B$1,1)),),"")</f>
        <v/>
      </c>
      <c r="F812" s="42" t="str">
        <f ca="1">_xlfn.IFNA(VLOOKUP(A812,Table4[[#All],[Id_Serv]:[Dsg_EN Servico]],2+VALUE(LEFT(Type!$B$1,1)),0),"")</f>
        <v/>
      </c>
      <c r="G812" s="43" t="b">
        <f t="shared" ca="1" si="75"/>
        <v>0</v>
      </c>
      <c r="H812" s="73">
        <f t="shared" si="76"/>
        <v>13</v>
      </c>
      <c r="I812" s="73">
        <v>56</v>
      </c>
      <c r="J812" s="73">
        <v>2</v>
      </c>
      <c r="K812" s="72" t="str">
        <f t="shared" si="77"/>
        <v/>
      </c>
      <c r="L812" s="38" t="e">
        <f ca="1">VLOOKUP(B812,TA_Rubric!$A$1:$G$93,4+LEFT(Type!$B$1,1),)</f>
        <v>#N/A</v>
      </c>
    </row>
    <row r="813" spans="1:12" ht="63.95" customHeight="1" x14ac:dyDescent="0.25">
      <c r="A813" s="39" t="str">
        <f t="shared" ca="1" si="73"/>
        <v/>
      </c>
      <c r="B813" s="39" t="str">
        <f t="shared" ca="1" si="74"/>
        <v/>
      </c>
      <c r="C813" s="49"/>
      <c r="D813" s="16" t="b">
        <f t="shared" ca="1" si="78"/>
        <v>0</v>
      </c>
      <c r="E813" s="42" t="str">
        <f ca="1">_xlfn.IFNA(VLOOKUP(B813,Rubric[],2+VALUE(LEFT(Type!$B$1,1)),),"")</f>
        <v/>
      </c>
      <c r="F813" s="42" t="str">
        <f ca="1">_xlfn.IFNA(VLOOKUP(A813,Table4[[#All],[Id_Serv]:[Dsg_EN Servico]],2+VALUE(LEFT(Type!$B$1,1)),0),"")</f>
        <v/>
      </c>
      <c r="G813" s="43" t="b">
        <f t="shared" ca="1" si="75"/>
        <v>0</v>
      </c>
      <c r="H813" s="73">
        <f t="shared" si="76"/>
        <v>13</v>
      </c>
      <c r="I813" s="73">
        <v>57</v>
      </c>
      <c r="J813" s="73">
        <v>2</v>
      </c>
      <c r="K813" s="72" t="str">
        <f t="shared" si="77"/>
        <v/>
      </c>
      <c r="L813" s="38" t="e">
        <f ca="1">VLOOKUP(B813,TA_Rubric!$A$1:$G$93,4+LEFT(Type!$B$1,1),)</f>
        <v>#N/A</v>
      </c>
    </row>
    <row r="814" spans="1:12" ht="63.95" customHeight="1" x14ac:dyDescent="0.25">
      <c r="A814" s="39" t="str">
        <f t="shared" ca="1" si="73"/>
        <v/>
      </c>
      <c r="B814" s="39" t="str">
        <f t="shared" ca="1" si="74"/>
        <v/>
      </c>
      <c r="C814" s="49"/>
      <c r="D814" s="16" t="b">
        <f t="shared" ca="1" si="78"/>
        <v>0</v>
      </c>
      <c r="E814" s="42" t="str">
        <f ca="1">_xlfn.IFNA(VLOOKUP(B814,Rubric[],2+VALUE(LEFT(Type!$B$1,1)),),"")</f>
        <v/>
      </c>
      <c r="F814" s="42" t="str">
        <f ca="1">_xlfn.IFNA(VLOOKUP(A814,Table4[[#All],[Id_Serv]:[Dsg_EN Servico]],2+VALUE(LEFT(Type!$B$1,1)),0),"")</f>
        <v/>
      </c>
      <c r="G814" s="43" t="b">
        <f t="shared" ca="1" si="75"/>
        <v>0</v>
      </c>
      <c r="H814" s="73">
        <f t="shared" si="76"/>
        <v>13</v>
      </c>
      <c r="I814" s="73">
        <v>58</v>
      </c>
      <c r="J814" s="73">
        <v>2</v>
      </c>
      <c r="K814" s="72" t="str">
        <f t="shared" si="77"/>
        <v/>
      </c>
      <c r="L814" s="38" t="e">
        <f ca="1">VLOOKUP(B814,TA_Rubric!$A$1:$G$93,4+LEFT(Type!$B$1,1),)</f>
        <v>#N/A</v>
      </c>
    </row>
    <row r="815" spans="1:12" ht="63.95" customHeight="1" x14ac:dyDescent="0.25">
      <c r="A815" s="39" t="str">
        <f t="shared" ca="1" si="73"/>
        <v/>
      </c>
      <c r="B815" s="39" t="str">
        <f t="shared" ca="1" si="74"/>
        <v/>
      </c>
      <c r="C815" s="49"/>
      <c r="D815" s="16" t="b">
        <f t="shared" ca="1" si="78"/>
        <v>0</v>
      </c>
      <c r="E815" s="42" t="str">
        <f ca="1">_xlfn.IFNA(VLOOKUP(B815,Rubric[],2+VALUE(LEFT(Type!$B$1,1)),),"")</f>
        <v/>
      </c>
      <c r="F815" s="42" t="str">
        <f ca="1">_xlfn.IFNA(VLOOKUP(A815,Table4[[#All],[Id_Serv]:[Dsg_EN Servico]],2+VALUE(LEFT(Type!$B$1,1)),0),"")</f>
        <v/>
      </c>
      <c r="G815" s="43" t="b">
        <f t="shared" ca="1" si="75"/>
        <v>0</v>
      </c>
      <c r="H815" s="73">
        <f t="shared" si="76"/>
        <v>13</v>
      </c>
      <c r="I815" s="73">
        <v>59</v>
      </c>
      <c r="J815" s="73">
        <v>2</v>
      </c>
      <c r="K815" s="72" t="str">
        <f t="shared" si="77"/>
        <v/>
      </c>
      <c r="L815" s="38" t="e">
        <f ca="1">VLOOKUP(B815,TA_Rubric!$A$1:$G$93,4+LEFT(Type!$B$1,1),)</f>
        <v>#N/A</v>
      </c>
    </row>
    <row r="816" spans="1:12" ht="63.95" customHeight="1" x14ac:dyDescent="0.25">
      <c r="A816" s="39" t="str">
        <f t="shared" ca="1" si="73"/>
        <v/>
      </c>
      <c r="B816" s="39" t="str">
        <f t="shared" ca="1" si="74"/>
        <v/>
      </c>
      <c r="C816" s="49"/>
      <c r="D816" s="16" t="b">
        <f t="shared" ca="1" si="78"/>
        <v>0</v>
      </c>
      <c r="E816" s="42" t="str">
        <f ca="1">_xlfn.IFNA(VLOOKUP(B816,Rubric[],2+VALUE(LEFT(Type!$B$1,1)),),"")</f>
        <v/>
      </c>
      <c r="F816" s="42" t="str">
        <f ca="1">_xlfn.IFNA(VLOOKUP(A816,Table4[[#All],[Id_Serv]:[Dsg_EN Servico]],2+VALUE(LEFT(Type!$B$1,1)),0),"")</f>
        <v/>
      </c>
      <c r="G816" s="43" t="b">
        <f t="shared" ca="1" si="75"/>
        <v>0</v>
      </c>
      <c r="H816" s="73">
        <f t="shared" si="76"/>
        <v>13</v>
      </c>
      <c r="I816" s="73">
        <v>60</v>
      </c>
      <c r="J816" s="73">
        <v>2</v>
      </c>
      <c r="K816" s="72" t="str">
        <f t="shared" si="77"/>
        <v/>
      </c>
      <c r="L816" s="38" t="e">
        <f ca="1">VLOOKUP(B816,TA_Rubric!$A$1:$G$93,4+LEFT(Type!$B$1,1),)</f>
        <v>#N/A</v>
      </c>
    </row>
    <row r="817" spans="1:12" ht="63.95" customHeight="1" x14ac:dyDescent="0.25">
      <c r="A817" s="39" t="str">
        <f t="shared" ca="1" si="73"/>
        <v/>
      </c>
      <c r="B817" s="39" t="str">
        <f t="shared" ca="1" si="74"/>
        <v/>
      </c>
      <c r="C817" s="49"/>
      <c r="D817" s="16" t="b">
        <f t="shared" ca="1" si="78"/>
        <v>0</v>
      </c>
      <c r="E817" s="42" t="str">
        <f ca="1">_xlfn.IFNA(VLOOKUP(B817,Rubric[],2+VALUE(LEFT(Type!$B$1,1)),),"")</f>
        <v/>
      </c>
      <c r="F817" s="42" t="str">
        <f ca="1">_xlfn.IFNA(VLOOKUP(A817,Table4[[#All],[Id_Serv]:[Dsg_EN Servico]],2+VALUE(LEFT(Type!$B$1,1)),0),"")</f>
        <v/>
      </c>
      <c r="G817" s="43" t="b">
        <f t="shared" ca="1" si="75"/>
        <v>0</v>
      </c>
      <c r="H817" s="73">
        <f t="shared" si="76"/>
        <v>13</v>
      </c>
      <c r="I817" s="73">
        <v>61</v>
      </c>
      <c r="J817" s="73">
        <v>2</v>
      </c>
      <c r="K817" s="72" t="str">
        <f t="shared" si="77"/>
        <v/>
      </c>
      <c r="L817" s="38" t="e">
        <f ca="1">VLOOKUP(B817,TA_Rubric!$A$1:$G$93,4+LEFT(Type!$B$1,1),)</f>
        <v>#N/A</v>
      </c>
    </row>
    <row r="818" spans="1:12" ht="63.95" customHeight="1" x14ac:dyDescent="0.25">
      <c r="A818" s="39" t="str">
        <f t="shared" ca="1" si="73"/>
        <v/>
      </c>
      <c r="B818" s="39" t="str">
        <f t="shared" ca="1" si="74"/>
        <v/>
      </c>
      <c r="C818" s="49"/>
      <c r="D818" s="16" t="b">
        <f t="shared" ca="1" si="78"/>
        <v>0</v>
      </c>
      <c r="E818" s="42" t="str">
        <f ca="1">_xlfn.IFNA(VLOOKUP(B818,Rubric[],2+VALUE(LEFT(Type!$B$1,1)),),"")</f>
        <v/>
      </c>
      <c r="F818" s="42" t="str">
        <f ca="1">_xlfn.IFNA(VLOOKUP(A818,Table4[[#All],[Id_Serv]:[Dsg_EN Servico]],2+VALUE(LEFT(Type!$B$1,1)),0),"")</f>
        <v/>
      </c>
      <c r="G818" s="43" t="b">
        <f t="shared" ca="1" si="75"/>
        <v>0</v>
      </c>
      <c r="H818" s="73">
        <f t="shared" si="76"/>
        <v>13</v>
      </c>
      <c r="I818" s="73">
        <v>62</v>
      </c>
      <c r="J818" s="73">
        <v>2</v>
      </c>
      <c r="K818" s="72" t="str">
        <f t="shared" si="77"/>
        <v/>
      </c>
      <c r="L818" s="38" t="e">
        <f ca="1">VLOOKUP(B818,TA_Rubric!$A$1:$G$93,4+LEFT(Type!$B$1,1),)</f>
        <v>#N/A</v>
      </c>
    </row>
    <row r="819" spans="1:12" ht="63.95" customHeight="1" x14ac:dyDescent="0.25">
      <c r="A819" s="39" t="str">
        <f t="shared" ca="1" si="73"/>
        <v/>
      </c>
      <c r="B819" s="39" t="str">
        <f t="shared" ca="1" si="74"/>
        <v/>
      </c>
      <c r="C819" s="49"/>
      <c r="D819" s="16" t="b">
        <f t="shared" ca="1" si="78"/>
        <v>0</v>
      </c>
      <c r="E819" s="42" t="str">
        <f ca="1">_xlfn.IFNA(VLOOKUP(B819,Rubric[],2+VALUE(LEFT(Type!$B$1,1)),),"")</f>
        <v/>
      </c>
      <c r="F819" s="42" t="str">
        <f ca="1">_xlfn.IFNA(VLOOKUP(A819,Table4[[#All],[Id_Serv]:[Dsg_EN Servico]],2+VALUE(LEFT(Type!$B$1,1)),0),"")</f>
        <v/>
      </c>
      <c r="G819" s="43" t="b">
        <f t="shared" ca="1" si="75"/>
        <v>0</v>
      </c>
      <c r="H819" s="73">
        <f t="shared" si="76"/>
        <v>13</v>
      </c>
      <c r="I819" s="73">
        <v>63</v>
      </c>
      <c r="J819" s="73">
        <v>2</v>
      </c>
      <c r="K819" s="72" t="str">
        <f t="shared" si="77"/>
        <v/>
      </c>
      <c r="L819" s="38" t="e">
        <f ca="1">VLOOKUP(B819,TA_Rubric!$A$1:$G$93,4+LEFT(Type!$B$1,1),)</f>
        <v>#N/A</v>
      </c>
    </row>
    <row r="820" spans="1:12" ht="63.95" customHeight="1" x14ac:dyDescent="0.25">
      <c r="A820" s="39" t="str">
        <f t="shared" ca="1" si="73"/>
        <v/>
      </c>
      <c r="B820" s="39" t="str">
        <f t="shared" ca="1" si="74"/>
        <v/>
      </c>
      <c r="C820" s="49"/>
      <c r="D820" s="16" t="b">
        <f t="shared" ca="1" si="78"/>
        <v>0</v>
      </c>
      <c r="E820" s="42" t="str">
        <f ca="1">_xlfn.IFNA(VLOOKUP(B820,Rubric[],2+VALUE(LEFT(Type!$B$1,1)),),"")</f>
        <v/>
      </c>
      <c r="F820" s="42" t="str">
        <f ca="1">_xlfn.IFNA(VLOOKUP(A820,Table4[[#All],[Id_Serv]:[Dsg_EN Servico]],2+VALUE(LEFT(Type!$B$1,1)),0),"")</f>
        <v/>
      </c>
      <c r="G820" s="43" t="b">
        <f t="shared" ca="1" si="75"/>
        <v>0</v>
      </c>
      <c r="H820" s="73">
        <f t="shared" si="76"/>
        <v>13</v>
      </c>
      <c r="I820" s="73">
        <v>64</v>
      </c>
      <c r="J820" s="73">
        <v>2</v>
      </c>
      <c r="K820" s="72" t="str">
        <f t="shared" si="77"/>
        <v/>
      </c>
      <c r="L820" s="38" t="e">
        <f ca="1">VLOOKUP(B820,TA_Rubric!$A$1:$G$93,4+LEFT(Type!$B$1,1),)</f>
        <v>#N/A</v>
      </c>
    </row>
    <row r="821" spans="1:12" ht="63.95" customHeight="1" x14ac:dyDescent="0.25">
      <c r="A821" s="39" t="str">
        <f t="shared" ca="1" si="73"/>
        <v/>
      </c>
      <c r="B821" s="39" t="str">
        <f t="shared" ca="1" si="74"/>
        <v/>
      </c>
      <c r="C821" s="49"/>
      <c r="D821" s="16" t="b">
        <f t="shared" ca="1" si="78"/>
        <v>0</v>
      </c>
      <c r="E821" s="42" t="str">
        <f ca="1">_xlfn.IFNA(VLOOKUP(B821,Rubric[],2+VALUE(LEFT(Type!$B$1,1)),),"")</f>
        <v/>
      </c>
      <c r="F821" s="42" t="str">
        <f ca="1">_xlfn.IFNA(VLOOKUP(A821,Table4[[#All],[Id_Serv]:[Dsg_EN Servico]],2+VALUE(LEFT(Type!$B$1,1)),0),"")</f>
        <v/>
      </c>
      <c r="G821" s="43" t="b">
        <f t="shared" ca="1" si="75"/>
        <v>0</v>
      </c>
      <c r="H821" s="73">
        <f t="shared" si="76"/>
        <v>13</v>
      </c>
      <c r="I821" s="73">
        <v>65</v>
      </c>
      <c r="J821" s="73">
        <v>2</v>
      </c>
      <c r="K821" s="72" t="str">
        <f t="shared" si="77"/>
        <v/>
      </c>
      <c r="L821" s="38" t="e">
        <f ca="1">VLOOKUP(B821,TA_Rubric!$A$1:$G$93,4+LEFT(Type!$B$1,1),)</f>
        <v>#N/A</v>
      </c>
    </row>
    <row r="822" spans="1:12" ht="63.95" customHeight="1" x14ac:dyDescent="0.25">
      <c r="A822" s="39" t="str">
        <f t="shared" ca="1" si="73"/>
        <v/>
      </c>
      <c r="B822" s="39" t="str">
        <f t="shared" ca="1" si="74"/>
        <v/>
      </c>
      <c r="C822" s="49"/>
      <c r="D822" s="16" t="b">
        <f t="shared" ca="1" si="78"/>
        <v>0</v>
      </c>
      <c r="E822" s="42" t="str">
        <f ca="1">_xlfn.IFNA(VLOOKUP(B822,Rubric[],2+VALUE(LEFT(Type!$B$1,1)),),"")</f>
        <v/>
      </c>
      <c r="F822" s="42" t="str">
        <f ca="1">_xlfn.IFNA(VLOOKUP(A822,Table4[[#All],[Id_Serv]:[Dsg_EN Servico]],2+VALUE(LEFT(Type!$B$1,1)),0),"")</f>
        <v/>
      </c>
      <c r="G822" s="43" t="b">
        <f t="shared" ca="1" si="75"/>
        <v>0</v>
      </c>
      <c r="H822" s="73">
        <f t="shared" si="76"/>
        <v>13</v>
      </c>
      <c r="I822" s="73">
        <v>66</v>
      </c>
      <c r="J822" s="73">
        <v>2</v>
      </c>
      <c r="K822" s="72" t="str">
        <f t="shared" si="77"/>
        <v/>
      </c>
      <c r="L822" s="38" t="e">
        <f ca="1">VLOOKUP(B822,TA_Rubric!$A$1:$G$93,4+LEFT(Type!$B$1,1),)</f>
        <v>#N/A</v>
      </c>
    </row>
    <row r="823" spans="1:12" ht="63.95" customHeight="1" x14ac:dyDescent="0.25">
      <c r="A823" s="39" t="str">
        <f t="shared" ca="1" si="73"/>
        <v/>
      </c>
      <c r="B823" s="39" t="str">
        <f t="shared" ca="1" si="74"/>
        <v/>
      </c>
      <c r="C823" s="49"/>
      <c r="D823" s="16" t="b">
        <f t="shared" ca="1" si="78"/>
        <v>0</v>
      </c>
      <c r="E823" s="42" t="str">
        <f ca="1">_xlfn.IFNA(VLOOKUP(B823,Rubric[],2+VALUE(LEFT(Type!$B$1,1)),),"")</f>
        <v/>
      </c>
      <c r="F823" s="42" t="str">
        <f ca="1">_xlfn.IFNA(VLOOKUP(A823,Table4[[#All],[Id_Serv]:[Dsg_EN Servico]],2+VALUE(LEFT(Type!$B$1,1)),0),"")</f>
        <v/>
      </c>
      <c r="G823" s="43" t="b">
        <f t="shared" ca="1" si="75"/>
        <v>0</v>
      </c>
      <c r="H823" s="73">
        <f t="shared" si="76"/>
        <v>13</v>
      </c>
      <c r="I823" s="73">
        <v>67</v>
      </c>
      <c r="J823" s="73">
        <v>2</v>
      </c>
      <c r="K823" s="72" t="str">
        <f t="shared" si="77"/>
        <v/>
      </c>
      <c r="L823" s="38" t="e">
        <f ca="1">VLOOKUP(B823,TA_Rubric!$A$1:$G$93,4+LEFT(Type!$B$1,1),)</f>
        <v>#N/A</v>
      </c>
    </row>
    <row r="824" spans="1:12" ht="63.95" customHeight="1" x14ac:dyDescent="0.25">
      <c r="A824" s="39" t="str">
        <f t="shared" ca="1" si="73"/>
        <v/>
      </c>
      <c r="B824" s="39" t="str">
        <f t="shared" ca="1" si="74"/>
        <v/>
      </c>
      <c r="C824" s="49"/>
      <c r="D824" s="16" t="b">
        <f t="shared" ca="1" si="78"/>
        <v>0</v>
      </c>
      <c r="E824" s="42" t="str">
        <f ca="1">_xlfn.IFNA(VLOOKUP(B824,Rubric[],2+VALUE(LEFT(Type!$B$1,1)),),"")</f>
        <v/>
      </c>
      <c r="F824" s="42" t="str">
        <f ca="1">_xlfn.IFNA(VLOOKUP(A824,Table4[[#All],[Id_Serv]:[Dsg_EN Servico]],2+VALUE(LEFT(Type!$B$1,1)),0),"")</f>
        <v/>
      </c>
      <c r="G824" s="43" t="b">
        <f t="shared" ca="1" si="75"/>
        <v>0</v>
      </c>
      <c r="H824" s="73">
        <f t="shared" si="76"/>
        <v>13</v>
      </c>
      <c r="I824" s="73">
        <v>68</v>
      </c>
      <c r="J824" s="73">
        <v>2</v>
      </c>
      <c r="K824" s="72" t="str">
        <f t="shared" si="77"/>
        <v/>
      </c>
      <c r="L824" s="38" t="e">
        <f ca="1">VLOOKUP(B824,TA_Rubric!$A$1:$G$93,4+LEFT(Type!$B$1,1),)</f>
        <v>#N/A</v>
      </c>
    </row>
    <row r="825" spans="1:12" ht="63.95" customHeight="1" x14ac:dyDescent="0.25">
      <c r="A825" s="39" t="str">
        <f t="shared" ca="1" si="73"/>
        <v/>
      </c>
      <c r="B825" s="39" t="str">
        <f t="shared" ca="1" si="74"/>
        <v/>
      </c>
      <c r="C825" s="49"/>
      <c r="D825" s="16" t="b">
        <f t="shared" ca="1" si="78"/>
        <v>0</v>
      </c>
      <c r="E825" s="42" t="str">
        <f ca="1">_xlfn.IFNA(VLOOKUP(B825,Rubric[],2+VALUE(LEFT(Type!$B$1,1)),),"")</f>
        <v/>
      </c>
      <c r="F825" s="42" t="str">
        <f ca="1">_xlfn.IFNA(VLOOKUP(A825,Table4[[#All],[Id_Serv]:[Dsg_EN Servico]],2+VALUE(LEFT(Type!$B$1,1)),0),"")</f>
        <v/>
      </c>
      <c r="G825" s="43" t="b">
        <f t="shared" ca="1" si="75"/>
        <v>0</v>
      </c>
      <c r="H825" s="73">
        <f t="shared" si="76"/>
        <v>13</v>
      </c>
      <c r="I825" s="73">
        <v>69</v>
      </c>
      <c r="J825" s="73">
        <v>2</v>
      </c>
      <c r="K825" s="72" t="str">
        <f t="shared" si="77"/>
        <v/>
      </c>
      <c r="L825" s="38" t="e">
        <f ca="1">VLOOKUP(B825,TA_Rubric!$A$1:$G$93,4+LEFT(Type!$B$1,1),)</f>
        <v>#N/A</v>
      </c>
    </row>
    <row r="826" spans="1:12" ht="63.95" customHeight="1" x14ac:dyDescent="0.25">
      <c r="A826" s="39" t="str">
        <f t="shared" ca="1" si="73"/>
        <v/>
      </c>
      <c r="B826" s="39" t="str">
        <f t="shared" ca="1" si="74"/>
        <v/>
      </c>
      <c r="C826" s="49"/>
      <c r="D826" s="16" t="b">
        <f t="shared" ca="1" si="78"/>
        <v>0</v>
      </c>
      <c r="E826" s="42" t="str">
        <f ca="1">_xlfn.IFNA(VLOOKUP(B826,Rubric[],2+VALUE(LEFT(Type!$B$1,1)),),"")</f>
        <v/>
      </c>
      <c r="F826" s="42" t="str">
        <f ca="1">_xlfn.IFNA(VLOOKUP(A826,Table4[[#All],[Id_Serv]:[Dsg_EN Servico]],2+VALUE(LEFT(Type!$B$1,1)),0),"")</f>
        <v/>
      </c>
      <c r="G826" s="43" t="b">
        <f t="shared" ca="1" si="75"/>
        <v>0</v>
      </c>
      <c r="H826" s="73">
        <f t="shared" si="76"/>
        <v>13</v>
      </c>
      <c r="I826" s="73">
        <v>70</v>
      </c>
      <c r="J826" s="73">
        <v>2</v>
      </c>
      <c r="K826" s="72" t="str">
        <f t="shared" si="77"/>
        <v/>
      </c>
      <c r="L826" s="38" t="e">
        <f ca="1">VLOOKUP(B826,TA_Rubric!$A$1:$G$93,4+LEFT(Type!$B$1,1),)</f>
        <v>#N/A</v>
      </c>
    </row>
    <row r="827" spans="1:12" ht="63.95" customHeight="1" x14ac:dyDescent="0.25">
      <c r="A827" s="39" t="str">
        <f t="shared" ca="1" si="73"/>
        <v/>
      </c>
      <c r="B827" s="39" t="str">
        <f t="shared" ca="1" si="74"/>
        <v/>
      </c>
      <c r="C827" s="49"/>
      <c r="D827" s="16" t="b">
        <f t="shared" ca="1" si="78"/>
        <v>0</v>
      </c>
      <c r="E827" s="42" t="str">
        <f ca="1">_xlfn.IFNA(VLOOKUP(B827,Rubric[],2+VALUE(LEFT(Type!$B$1,1)),),"")</f>
        <v/>
      </c>
      <c r="F827" s="42" t="str">
        <f ca="1">_xlfn.IFNA(VLOOKUP(A827,Table4[[#All],[Id_Serv]:[Dsg_EN Servico]],2+VALUE(LEFT(Type!$B$1,1)),0),"")</f>
        <v/>
      </c>
      <c r="G827" s="43" t="b">
        <f t="shared" ca="1" si="75"/>
        <v>0</v>
      </c>
      <c r="H827" s="73">
        <f t="shared" si="76"/>
        <v>13</v>
      </c>
      <c r="I827" s="73">
        <v>71</v>
      </c>
      <c r="J827" s="73">
        <v>2</v>
      </c>
      <c r="K827" s="72" t="str">
        <f t="shared" si="77"/>
        <v/>
      </c>
      <c r="L827" s="38" t="e">
        <f ca="1">VLOOKUP(B827,TA_Rubric!$A$1:$G$93,4+LEFT(Type!$B$1,1),)</f>
        <v>#N/A</v>
      </c>
    </row>
    <row r="828" spans="1:12" ht="63.95" customHeight="1" x14ac:dyDescent="0.25">
      <c r="A828" s="39" t="str">
        <f t="shared" ca="1" si="73"/>
        <v/>
      </c>
      <c r="B828" s="39" t="str">
        <f t="shared" ca="1" si="74"/>
        <v/>
      </c>
      <c r="C828" s="49"/>
      <c r="D828" s="16" t="b">
        <f t="shared" ca="1" si="78"/>
        <v>0</v>
      </c>
      <c r="E828" s="42" t="str">
        <f ca="1">_xlfn.IFNA(VLOOKUP(B828,Rubric[],2+VALUE(LEFT(Type!$B$1,1)),),"")</f>
        <v/>
      </c>
      <c r="F828" s="42" t="str">
        <f ca="1">_xlfn.IFNA(VLOOKUP(A828,Table4[[#All],[Id_Serv]:[Dsg_EN Servico]],2+VALUE(LEFT(Type!$B$1,1)),0),"")</f>
        <v/>
      </c>
      <c r="G828" s="43" t="b">
        <f t="shared" ca="1" si="75"/>
        <v>0</v>
      </c>
      <c r="H828" s="73">
        <f t="shared" si="76"/>
        <v>13</v>
      </c>
      <c r="I828" s="73">
        <v>72</v>
      </c>
      <c r="J828" s="73">
        <v>2</v>
      </c>
      <c r="K828" s="72" t="str">
        <f t="shared" si="77"/>
        <v/>
      </c>
      <c r="L828" s="38" t="e">
        <f ca="1">VLOOKUP(B828,TA_Rubric!$A$1:$G$93,4+LEFT(Type!$B$1,1),)</f>
        <v>#N/A</v>
      </c>
    </row>
    <row r="829" spans="1:12" ht="63.95" customHeight="1" x14ac:dyDescent="0.25">
      <c r="A829" s="39" t="str">
        <f t="shared" ca="1" si="73"/>
        <v/>
      </c>
      <c r="B829" s="39" t="str">
        <f t="shared" ca="1" si="74"/>
        <v/>
      </c>
      <c r="C829" s="49"/>
      <c r="D829" s="16" t="b">
        <f t="shared" ca="1" si="78"/>
        <v>0</v>
      </c>
      <c r="E829" s="42" t="str">
        <f ca="1">_xlfn.IFNA(VLOOKUP(B829,Rubric[],2+VALUE(LEFT(Type!$B$1,1)),),"")</f>
        <v/>
      </c>
      <c r="F829" s="42" t="str">
        <f ca="1">_xlfn.IFNA(VLOOKUP(A829,Table4[[#All],[Id_Serv]:[Dsg_EN Servico]],2+VALUE(LEFT(Type!$B$1,1)),0),"")</f>
        <v/>
      </c>
      <c r="G829" s="43" t="b">
        <f t="shared" ca="1" si="75"/>
        <v>0</v>
      </c>
      <c r="H829" s="73">
        <f t="shared" si="76"/>
        <v>13</v>
      </c>
      <c r="I829" s="73">
        <v>73</v>
      </c>
      <c r="J829" s="73">
        <v>2</v>
      </c>
      <c r="K829" s="72" t="str">
        <f t="shared" si="77"/>
        <v/>
      </c>
      <c r="L829" s="38" t="e">
        <f ca="1">VLOOKUP(B829,TA_Rubric!$A$1:$G$93,4+LEFT(Type!$B$1,1),)</f>
        <v>#N/A</v>
      </c>
    </row>
    <row r="830" spans="1:12" ht="63.95" customHeight="1" x14ac:dyDescent="0.25">
      <c r="A830" s="39" t="str">
        <f t="shared" ca="1" si="73"/>
        <v/>
      </c>
      <c r="B830" s="39" t="str">
        <f t="shared" ca="1" si="74"/>
        <v/>
      </c>
      <c r="C830" s="49"/>
      <c r="D830" s="16" t="b">
        <f t="shared" ca="1" si="78"/>
        <v>0</v>
      </c>
      <c r="E830" s="42" t="str">
        <f ca="1">_xlfn.IFNA(VLOOKUP(B830,Rubric[],2+VALUE(LEFT(Type!$B$1,1)),),"")</f>
        <v/>
      </c>
      <c r="F830" s="42" t="str">
        <f ca="1">_xlfn.IFNA(VLOOKUP(A830,Table4[[#All],[Id_Serv]:[Dsg_EN Servico]],2+VALUE(LEFT(Type!$B$1,1)),0),"")</f>
        <v/>
      </c>
      <c r="G830" s="43" t="b">
        <f t="shared" ca="1" si="75"/>
        <v>0</v>
      </c>
      <c r="H830" s="73">
        <f t="shared" si="76"/>
        <v>13</v>
      </c>
      <c r="I830" s="73">
        <v>74</v>
      </c>
      <c r="J830" s="73">
        <v>2</v>
      </c>
      <c r="K830" s="72" t="str">
        <f t="shared" si="77"/>
        <v/>
      </c>
      <c r="L830" s="38" t="e">
        <f ca="1">VLOOKUP(B830,TA_Rubric!$A$1:$G$93,4+LEFT(Type!$B$1,1),)</f>
        <v>#N/A</v>
      </c>
    </row>
    <row r="831" spans="1:12" ht="63.95" customHeight="1" x14ac:dyDescent="0.25">
      <c r="A831" s="39" t="str">
        <f t="shared" ca="1" si="73"/>
        <v/>
      </c>
      <c r="B831" s="39" t="str">
        <f t="shared" ca="1" si="74"/>
        <v/>
      </c>
      <c r="C831" s="49"/>
      <c r="D831" s="16" t="b">
        <f t="shared" ca="1" si="78"/>
        <v>0</v>
      </c>
      <c r="E831" s="42" t="str">
        <f ca="1">_xlfn.IFNA(VLOOKUP(B831,Rubric[],2+VALUE(LEFT(Type!$B$1,1)),),"")</f>
        <v/>
      </c>
      <c r="F831" s="42" t="str">
        <f ca="1">_xlfn.IFNA(VLOOKUP(A831,Table4[[#All],[Id_Serv]:[Dsg_EN Servico]],2+VALUE(LEFT(Type!$B$1,1)),0),"")</f>
        <v/>
      </c>
      <c r="G831" s="43" t="b">
        <f t="shared" ca="1" si="75"/>
        <v>0</v>
      </c>
      <c r="H831" s="73">
        <f t="shared" si="76"/>
        <v>13</v>
      </c>
      <c r="I831" s="73">
        <v>75</v>
      </c>
      <c r="J831" s="73">
        <v>2</v>
      </c>
      <c r="K831" s="72" t="str">
        <f t="shared" si="77"/>
        <v/>
      </c>
      <c r="L831" s="38" t="e">
        <f ca="1">VLOOKUP(B831,TA_Rubric!$A$1:$G$93,4+LEFT(Type!$B$1,1),)</f>
        <v>#N/A</v>
      </c>
    </row>
    <row r="832" spans="1:12" ht="63.95" customHeight="1" x14ac:dyDescent="0.25">
      <c r="A832" s="39" t="str">
        <f t="shared" ca="1" si="73"/>
        <v/>
      </c>
      <c r="B832" s="39" t="str">
        <f t="shared" ca="1" si="74"/>
        <v/>
      </c>
      <c r="C832" s="49"/>
      <c r="D832" s="16" t="b">
        <f t="shared" ca="1" si="78"/>
        <v>0</v>
      </c>
      <c r="E832" s="42" t="str">
        <f ca="1">_xlfn.IFNA(VLOOKUP(B832,Rubric[],2+VALUE(LEFT(Type!$B$1,1)),),"")</f>
        <v/>
      </c>
      <c r="F832" s="42" t="str">
        <f ca="1">_xlfn.IFNA(VLOOKUP(A832,Table4[[#All],[Id_Serv]:[Dsg_EN Servico]],2+VALUE(LEFT(Type!$B$1,1)),0),"")</f>
        <v/>
      </c>
      <c r="G832" s="43" t="b">
        <f t="shared" ca="1" si="75"/>
        <v>0</v>
      </c>
      <c r="H832" s="73">
        <f t="shared" si="76"/>
        <v>13</v>
      </c>
      <c r="I832" s="73">
        <v>76</v>
      </c>
      <c r="J832" s="73">
        <v>2</v>
      </c>
      <c r="K832" s="72" t="str">
        <f t="shared" si="77"/>
        <v/>
      </c>
      <c r="L832" s="38" t="e">
        <f ca="1">VLOOKUP(B832,TA_Rubric!$A$1:$G$93,4+LEFT(Type!$B$1,1),)</f>
        <v>#N/A</v>
      </c>
    </row>
    <row r="833" spans="1:12" ht="63.95" customHeight="1" x14ac:dyDescent="0.25">
      <c r="A833" s="39" t="str">
        <f t="shared" ca="1" si="73"/>
        <v/>
      </c>
      <c r="B833" s="39" t="str">
        <f t="shared" ca="1" si="74"/>
        <v/>
      </c>
      <c r="C833" s="49"/>
      <c r="D833" s="16" t="b">
        <f t="shared" ca="1" si="78"/>
        <v>0</v>
      </c>
      <c r="E833" s="42" t="str">
        <f ca="1">_xlfn.IFNA(VLOOKUP(B833,Rubric[],2+VALUE(LEFT(Type!$B$1,1)),),"")</f>
        <v/>
      </c>
      <c r="F833" s="42" t="str">
        <f ca="1">_xlfn.IFNA(VLOOKUP(A833,Table4[[#All],[Id_Serv]:[Dsg_EN Servico]],2+VALUE(LEFT(Type!$B$1,1)),0),"")</f>
        <v/>
      </c>
      <c r="G833" s="43" t="b">
        <f t="shared" ca="1" si="75"/>
        <v>0</v>
      </c>
      <c r="H833" s="73">
        <f t="shared" si="76"/>
        <v>13</v>
      </c>
      <c r="I833" s="73">
        <v>77</v>
      </c>
      <c r="J833" s="73">
        <v>2</v>
      </c>
      <c r="K833" s="72" t="str">
        <f t="shared" si="77"/>
        <v/>
      </c>
      <c r="L833" s="38" t="e">
        <f ca="1">VLOOKUP(B833,TA_Rubric!$A$1:$G$93,4+LEFT(Type!$B$1,1),)</f>
        <v>#N/A</v>
      </c>
    </row>
    <row r="834" spans="1:12" ht="63.95" customHeight="1" x14ac:dyDescent="0.25">
      <c r="A834" s="39" t="str">
        <f t="shared" ref="A834:A897" ca="1" si="79">INDIRECT("Type!"&amp;ADDRESS(H834,J834))</f>
        <v/>
      </c>
      <c r="B834" s="39" t="str">
        <f t="shared" ref="B834:B897" ca="1" si="80">IF(A834="","",I834)</f>
        <v/>
      </c>
      <c r="C834" s="49"/>
      <c r="D834" s="16" t="b">
        <f t="shared" ca="1" si="78"/>
        <v>0</v>
      </c>
      <c r="E834" s="42" t="str">
        <f ca="1">_xlfn.IFNA(VLOOKUP(B834,Rubric[],2+VALUE(LEFT(Type!$B$1,1)),),"")</f>
        <v/>
      </c>
      <c r="F834" s="42" t="str">
        <f ca="1">_xlfn.IFNA(VLOOKUP(A834,Table4[[#All],[Id_Serv]:[Dsg_EN Servico]],2+VALUE(LEFT(Type!$B$1,1)),0),"")</f>
        <v/>
      </c>
      <c r="G834" s="43" t="b">
        <f t="shared" ref="G834:G897" ca="1" si="81">IF(A834="",FALSE,INDIRECT("Type!"&amp;ADDRESS(H834,J834+2)))</f>
        <v>0</v>
      </c>
      <c r="H834" s="73">
        <f t="shared" si="76"/>
        <v>13</v>
      </c>
      <c r="I834" s="73">
        <v>78</v>
      </c>
      <c r="J834" s="73">
        <v>2</v>
      </c>
      <c r="K834" s="72" t="str">
        <f t="shared" si="77"/>
        <v/>
      </c>
      <c r="L834" s="38" t="e">
        <f ca="1">VLOOKUP(B834,TA_Rubric!$A$1:$G$93,4+LEFT(Type!$B$1,1),)</f>
        <v>#N/A</v>
      </c>
    </row>
    <row r="835" spans="1:12" ht="63.95" customHeight="1" x14ac:dyDescent="0.25">
      <c r="A835" s="39" t="str">
        <f t="shared" ca="1" si="79"/>
        <v/>
      </c>
      <c r="B835" s="39" t="str">
        <f t="shared" ca="1" si="80"/>
        <v/>
      </c>
      <c r="C835" s="49"/>
      <c r="D835" s="16" t="b">
        <f t="shared" ca="1" si="78"/>
        <v>0</v>
      </c>
      <c r="E835" s="42" t="str">
        <f ca="1">_xlfn.IFNA(VLOOKUP(B835,Rubric[],2+VALUE(LEFT(Type!$B$1,1)),),"")</f>
        <v/>
      </c>
      <c r="F835" s="42" t="str">
        <f ca="1">_xlfn.IFNA(VLOOKUP(A835,Table4[[#All],[Id_Serv]:[Dsg_EN Servico]],2+VALUE(LEFT(Type!$B$1,1)),0),"")</f>
        <v/>
      </c>
      <c r="G835" s="43" t="b">
        <f t="shared" ca="1" si="81"/>
        <v>0</v>
      </c>
      <c r="H835" s="73">
        <f t="shared" ref="H835:H898" si="82">IF(I834&gt;I835,H834+1,H834)</f>
        <v>13</v>
      </c>
      <c r="I835" s="73">
        <v>79</v>
      </c>
      <c r="J835" s="73">
        <v>2</v>
      </c>
      <c r="K835" s="72" t="str">
        <f t="shared" ref="K835:K898" si="83">IF(C835&lt;&gt;"",1,"")</f>
        <v/>
      </c>
      <c r="L835" s="38" t="e">
        <f ca="1">VLOOKUP(B835,TA_Rubric!$A$1:$G$93,4+LEFT(Type!$B$1,1),)</f>
        <v>#N/A</v>
      </c>
    </row>
    <row r="836" spans="1:12" ht="63.95" customHeight="1" x14ac:dyDescent="0.25">
      <c r="A836" s="39" t="str">
        <f t="shared" ca="1" si="79"/>
        <v/>
      </c>
      <c r="B836" s="39" t="str">
        <f t="shared" ca="1" si="80"/>
        <v/>
      </c>
      <c r="C836" s="49"/>
      <c r="D836" s="16" t="b">
        <f t="shared" ca="1" si="78"/>
        <v>0</v>
      </c>
      <c r="E836" s="42" t="str">
        <f ca="1">_xlfn.IFNA(VLOOKUP(B836,Rubric[],2+VALUE(LEFT(Type!$B$1,1)),),"")</f>
        <v/>
      </c>
      <c r="F836" s="42" t="str">
        <f ca="1">_xlfn.IFNA(VLOOKUP(A836,Table4[[#All],[Id_Serv]:[Dsg_EN Servico]],2+VALUE(LEFT(Type!$B$1,1)),0),"")</f>
        <v/>
      </c>
      <c r="G836" s="43" t="b">
        <f t="shared" ca="1" si="81"/>
        <v>0</v>
      </c>
      <c r="H836" s="73">
        <f t="shared" si="82"/>
        <v>13</v>
      </c>
      <c r="I836" s="73">
        <v>80</v>
      </c>
      <c r="J836" s="73">
        <v>2</v>
      </c>
      <c r="K836" s="72" t="str">
        <f t="shared" si="83"/>
        <v/>
      </c>
      <c r="L836" s="38" t="e">
        <f ca="1">VLOOKUP(B836,TA_Rubric!$A$1:$G$93,4+LEFT(Type!$B$1,1),)</f>
        <v>#N/A</v>
      </c>
    </row>
    <row r="837" spans="1:12" ht="63.95" customHeight="1" x14ac:dyDescent="0.25">
      <c r="A837" s="39" t="str">
        <f t="shared" ca="1" si="79"/>
        <v/>
      </c>
      <c r="B837" s="39" t="str">
        <f t="shared" ca="1" si="80"/>
        <v/>
      </c>
      <c r="C837" s="49"/>
      <c r="D837" s="16" t="b">
        <f t="shared" ca="1" si="78"/>
        <v>0</v>
      </c>
      <c r="E837" s="42" t="str">
        <f ca="1">_xlfn.IFNA(VLOOKUP(B837,Rubric[],2+VALUE(LEFT(Type!$B$1,1)),),"")</f>
        <v/>
      </c>
      <c r="F837" s="42" t="str">
        <f ca="1">_xlfn.IFNA(VLOOKUP(A837,Table4[[#All],[Id_Serv]:[Dsg_EN Servico]],2+VALUE(LEFT(Type!$B$1,1)),0),"")</f>
        <v/>
      </c>
      <c r="G837" s="43" t="b">
        <f t="shared" ca="1" si="81"/>
        <v>0</v>
      </c>
      <c r="H837" s="73">
        <f t="shared" si="82"/>
        <v>13</v>
      </c>
      <c r="I837" s="73">
        <v>81</v>
      </c>
      <c r="J837" s="73">
        <v>2</v>
      </c>
      <c r="K837" s="72" t="str">
        <f t="shared" si="83"/>
        <v/>
      </c>
      <c r="L837" s="38" t="e">
        <f ca="1">VLOOKUP(B837,TA_Rubric!$A$1:$G$93,4+LEFT(Type!$B$1,1),)</f>
        <v>#N/A</v>
      </c>
    </row>
    <row r="838" spans="1:12" ht="63.95" customHeight="1" x14ac:dyDescent="0.25">
      <c r="A838" s="39" t="str">
        <f t="shared" ca="1" si="79"/>
        <v/>
      </c>
      <c r="B838" s="39" t="str">
        <f t="shared" ca="1" si="80"/>
        <v/>
      </c>
      <c r="C838" s="49"/>
      <c r="D838" s="16" t="b">
        <f t="shared" ca="1" si="78"/>
        <v>0</v>
      </c>
      <c r="E838" s="42" t="str">
        <f ca="1">_xlfn.IFNA(VLOOKUP(B838,Rubric[],2+VALUE(LEFT(Type!$B$1,1)),),"")</f>
        <v/>
      </c>
      <c r="F838" s="42" t="str">
        <f ca="1">_xlfn.IFNA(VLOOKUP(A838,Table4[[#All],[Id_Serv]:[Dsg_EN Servico]],2+VALUE(LEFT(Type!$B$1,1)),0),"")</f>
        <v/>
      </c>
      <c r="G838" s="43" t="b">
        <f t="shared" ca="1" si="81"/>
        <v>0</v>
      </c>
      <c r="H838" s="73">
        <f t="shared" si="82"/>
        <v>13</v>
      </c>
      <c r="I838" s="73">
        <v>82</v>
      </c>
      <c r="J838" s="73">
        <v>2</v>
      </c>
      <c r="K838" s="72" t="str">
        <f t="shared" si="83"/>
        <v/>
      </c>
      <c r="L838" s="38" t="e">
        <f ca="1">VLOOKUP(B838,TA_Rubric!$A$1:$G$93,4+LEFT(Type!$B$1,1),)</f>
        <v>#N/A</v>
      </c>
    </row>
    <row r="839" spans="1:12" ht="63.95" customHeight="1" x14ac:dyDescent="0.25">
      <c r="A839" s="39" t="str">
        <f t="shared" ca="1" si="79"/>
        <v/>
      </c>
      <c r="B839" s="39" t="str">
        <f t="shared" ca="1" si="80"/>
        <v/>
      </c>
      <c r="C839" s="49"/>
      <c r="D839" s="16" t="b">
        <f t="shared" ca="1" si="78"/>
        <v>0</v>
      </c>
      <c r="E839" s="42" t="str">
        <f ca="1">_xlfn.IFNA(VLOOKUP(B839,Rubric[],2+VALUE(LEFT(Type!$B$1,1)),),"")</f>
        <v/>
      </c>
      <c r="F839" s="42" t="str">
        <f ca="1">_xlfn.IFNA(VLOOKUP(A839,Table4[[#All],[Id_Serv]:[Dsg_EN Servico]],2+VALUE(LEFT(Type!$B$1,1)),0),"")</f>
        <v/>
      </c>
      <c r="G839" s="43" t="b">
        <f t="shared" ca="1" si="81"/>
        <v>0</v>
      </c>
      <c r="H839" s="73">
        <f t="shared" si="82"/>
        <v>13</v>
      </c>
      <c r="I839" s="73">
        <v>83</v>
      </c>
      <c r="J839" s="73">
        <v>2</v>
      </c>
      <c r="K839" s="72" t="str">
        <f t="shared" si="83"/>
        <v/>
      </c>
      <c r="L839" s="38" t="e">
        <f ca="1">VLOOKUP(B839,TA_Rubric!$A$1:$G$93,4+LEFT(Type!$B$1,1),)</f>
        <v>#N/A</v>
      </c>
    </row>
    <row r="840" spans="1:12" ht="63.95" customHeight="1" x14ac:dyDescent="0.25">
      <c r="A840" s="39" t="str">
        <f t="shared" ca="1" si="79"/>
        <v/>
      </c>
      <c r="B840" s="39" t="str">
        <f t="shared" ca="1" si="80"/>
        <v/>
      </c>
      <c r="C840" s="49"/>
      <c r="D840" s="16" t="b">
        <f t="shared" ca="1" si="78"/>
        <v>0</v>
      </c>
      <c r="E840" s="42" t="str">
        <f ca="1">_xlfn.IFNA(VLOOKUP(B840,Rubric[],2+VALUE(LEFT(Type!$B$1,1)),),"")</f>
        <v/>
      </c>
      <c r="F840" s="42" t="str">
        <f ca="1">_xlfn.IFNA(VLOOKUP(A840,Table4[[#All],[Id_Serv]:[Dsg_EN Servico]],2+VALUE(LEFT(Type!$B$1,1)),0),"")</f>
        <v/>
      </c>
      <c r="G840" s="43" t="b">
        <f t="shared" ca="1" si="81"/>
        <v>0</v>
      </c>
      <c r="H840" s="73">
        <f t="shared" si="82"/>
        <v>13</v>
      </c>
      <c r="I840" s="73">
        <v>84</v>
      </c>
      <c r="J840" s="73">
        <v>2</v>
      </c>
      <c r="K840" s="72" t="str">
        <f t="shared" si="83"/>
        <v/>
      </c>
      <c r="L840" s="38" t="e">
        <f ca="1">VLOOKUP(B840,TA_Rubric!$A$1:$G$93,4+LEFT(Type!$B$1,1),)</f>
        <v>#N/A</v>
      </c>
    </row>
    <row r="841" spans="1:12" ht="63.95" customHeight="1" x14ac:dyDescent="0.25">
      <c r="A841" s="39" t="str">
        <f t="shared" ca="1" si="79"/>
        <v/>
      </c>
      <c r="B841" s="39" t="str">
        <f t="shared" ca="1" si="80"/>
        <v/>
      </c>
      <c r="C841" s="49"/>
      <c r="D841" s="16" t="b">
        <f t="shared" ca="1" si="78"/>
        <v>0</v>
      </c>
      <c r="E841" s="42" t="str">
        <f ca="1">_xlfn.IFNA(VLOOKUP(B841,Rubric[],2+VALUE(LEFT(Type!$B$1,1)),),"")</f>
        <v/>
      </c>
      <c r="F841" s="42" t="str">
        <f ca="1">_xlfn.IFNA(VLOOKUP(A841,Table4[[#All],[Id_Serv]:[Dsg_EN Servico]],2+VALUE(LEFT(Type!$B$1,1)),0),"")</f>
        <v/>
      </c>
      <c r="G841" s="43" t="b">
        <f t="shared" ca="1" si="81"/>
        <v>0</v>
      </c>
      <c r="H841" s="73">
        <f t="shared" si="82"/>
        <v>13</v>
      </c>
      <c r="I841" s="73">
        <v>85</v>
      </c>
      <c r="J841" s="73">
        <v>2</v>
      </c>
      <c r="K841" s="72" t="str">
        <f t="shared" si="83"/>
        <v/>
      </c>
      <c r="L841" s="38" t="e">
        <f ca="1">VLOOKUP(B841,TA_Rubric!$A$1:$G$93,4+LEFT(Type!$B$1,1),)</f>
        <v>#N/A</v>
      </c>
    </row>
    <row r="842" spans="1:12" ht="63.95" customHeight="1" x14ac:dyDescent="0.25">
      <c r="A842" s="38" t="str">
        <f t="shared" ca="1" si="79"/>
        <v/>
      </c>
      <c r="B842" s="38" t="str">
        <f t="shared" ca="1" si="80"/>
        <v/>
      </c>
      <c r="C842" s="49"/>
      <c r="D842" s="15" t="b">
        <f t="shared" ca="1" si="78"/>
        <v>0</v>
      </c>
      <c r="E842" s="40" t="str">
        <f ca="1">_xlfn.IFNA(VLOOKUP(B842,Rubric[],2+VALUE(LEFT(Type!$B$1,1)),),"")</f>
        <v/>
      </c>
      <c r="F842" s="40" t="str">
        <f ca="1">_xlfn.IFNA(VLOOKUP(A842,Table4[[#All],[Id_Serv]:[Dsg_EN Servico]],2+VALUE(LEFT(Type!$B$1,1)),0),"")</f>
        <v/>
      </c>
      <c r="G842" s="41" t="b">
        <f t="shared" ca="1" si="81"/>
        <v>0</v>
      </c>
      <c r="H842" s="72">
        <f t="shared" si="82"/>
        <v>14</v>
      </c>
      <c r="I842" s="72">
        <v>2</v>
      </c>
      <c r="J842" s="72">
        <v>2</v>
      </c>
      <c r="K842" s="72" t="str">
        <f t="shared" si="83"/>
        <v/>
      </c>
      <c r="L842" s="38" t="e">
        <f ca="1">VLOOKUP(B842,TA_Rubric!$A$1:$G$93,4+LEFT(Type!$B$1,1),)</f>
        <v>#N/A</v>
      </c>
    </row>
    <row r="843" spans="1:12" ht="63.95" customHeight="1" x14ac:dyDescent="0.25">
      <c r="A843" s="39" t="str">
        <f t="shared" ca="1" si="79"/>
        <v/>
      </c>
      <c r="B843" s="39" t="str">
        <f t="shared" ca="1" si="80"/>
        <v/>
      </c>
      <c r="C843" s="49"/>
      <c r="D843" s="16" t="b">
        <f t="shared" ca="1" si="78"/>
        <v>0</v>
      </c>
      <c r="E843" s="42" t="str">
        <f ca="1">_xlfn.IFNA(VLOOKUP(B843,Rubric[],2+VALUE(LEFT(Type!$B$1,1)),),"")</f>
        <v/>
      </c>
      <c r="F843" s="42" t="str">
        <f ca="1">_xlfn.IFNA(VLOOKUP(A843,Table4[[#All],[Id_Serv]:[Dsg_EN Servico]],2+VALUE(LEFT(Type!$B$1,1)),0),"")</f>
        <v/>
      </c>
      <c r="G843" s="43" t="b">
        <f t="shared" ca="1" si="81"/>
        <v>0</v>
      </c>
      <c r="H843" s="73">
        <f t="shared" si="82"/>
        <v>14</v>
      </c>
      <c r="I843" s="73">
        <v>3</v>
      </c>
      <c r="J843" s="73">
        <v>2</v>
      </c>
      <c r="K843" s="72" t="str">
        <f t="shared" si="83"/>
        <v/>
      </c>
      <c r="L843" s="38" t="e">
        <f ca="1">VLOOKUP(B843,TA_Rubric!$A$1:$G$93,4+LEFT(Type!$B$1,1),)</f>
        <v>#N/A</v>
      </c>
    </row>
    <row r="844" spans="1:12" ht="63.95" customHeight="1" x14ac:dyDescent="0.25">
      <c r="A844" s="39" t="str">
        <f t="shared" ca="1" si="79"/>
        <v/>
      </c>
      <c r="B844" s="39" t="str">
        <f t="shared" ca="1" si="80"/>
        <v/>
      </c>
      <c r="C844" s="49"/>
      <c r="D844" s="16" t="b">
        <f t="shared" ca="1" si="78"/>
        <v>0</v>
      </c>
      <c r="E844" s="42" t="str">
        <f ca="1">_xlfn.IFNA(VLOOKUP(B844,Rubric[],2+VALUE(LEFT(Type!$B$1,1)),),"")</f>
        <v/>
      </c>
      <c r="F844" s="42" t="str">
        <f ca="1">_xlfn.IFNA(VLOOKUP(A844,Table4[[#All],[Id_Serv]:[Dsg_EN Servico]],2+VALUE(LEFT(Type!$B$1,1)),0),"")</f>
        <v/>
      </c>
      <c r="G844" s="43" t="b">
        <f t="shared" ca="1" si="81"/>
        <v>0</v>
      </c>
      <c r="H844" s="73">
        <f t="shared" si="82"/>
        <v>14</v>
      </c>
      <c r="I844" s="73">
        <v>4</v>
      </c>
      <c r="J844" s="73">
        <v>2</v>
      </c>
      <c r="K844" s="72" t="str">
        <f t="shared" si="83"/>
        <v/>
      </c>
      <c r="L844" s="38" t="e">
        <f ca="1">VLOOKUP(B844,TA_Rubric!$A$1:$G$93,4+LEFT(Type!$B$1,1),)</f>
        <v>#N/A</v>
      </c>
    </row>
    <row r="845" spans="1:12" ht="63.95" customHeight="1" x14ac:dyDescent="0.25">
      <c r="A845" s="39" t="str">
        <f t="shared" ca="1" si="79"/>
        <v/>
      </c>
      <c r="B845" s="39" t="str">
        <f t="shared" ca="1" si="80"/>
        <v/>
      </c>
      <c r="C845" s="49"/>
      <c r="D845" s="16" t="b">
        <f t="shared" ca="1" si="78"/>
        <v>0</v>
      </c>
      <c r="E845" s="42" t="str">
        <f ca="1">_xlfn.IFNA(VLOOKUP(B845,Rubric[],2+VALUE(LEFT(Type!$B$1,1)),),"")</f>
        <v/>
      </c>
      <c r="F845" s="42" t="str">
        <f ca="1">_xlfn.IFNA(VLOOKUP(A845,Table4[[#All],[Id_Serv]:[Dsg_EN Servico]],2+VALUE(LEFT(Type!$B$1,1)),0),"")</f>
        <v/>
      </c>
      <c r="G845" s="43" t="b">
        <f t="shared" ca="1" si="81"/>
        <v>0</v>
      </c>
      <c r="H845" s="73">
        <f t="shared" si="82"/>
        <v>14</v>
      </c>
      <c r="I845" s="73">
        <v>5</v>
      </c>
      <c r="J845" s="73">
        <v>2</v>
      </c>
      <c r="K845" s="72" t="str">
        <f t="shared" si="83"/>
        <v/>
      </c>
      <c r="L845" s="38" t="e">
        <f ca="1">VLOOKUP(B845,TA_Rubric!$A$1:$G$93,4+LEFT(Type!$B$1,1),)</f>
        <v>#N/A</v>
      </c>
    </row>
    <row r="846" spans="1:12" ht="63.95" customHeight="1" x14ac:dyDescent="0.25">
      <c r="A846" s="39" t="str">
        <f t="shared" ca="1" si="79"/>
        <v/>
      </c>
      <c r="B846" s="39" t="str">
        <f t="shared" ca="1" si="80"/>
        <v/>
      </c>
      <c r="C846" s="49"/>
      <c r="D846" s="16" t="b">
        <f t="shared" ca="1" si="78"/>
        <v>0</v>
      </c>
      <c r="E846" s="42" t="str">
        <f ca="1">_xlfn.IFNA(VLOOKUP(B846,Rubric[],2+VALUE(LEFT(Type!$B$1,1)),),"")</f>
        <v/>
      </c>
      <c r="F846" s="42" t="str">
        <f ca="1">_xlfn.IFNA(VLOOKUP(A846,Table4[[#All],[Id_Serv]:[Dsg_EN Servico]],2+VALUE(LEFT(Type!$B$1,1)),0),"")</f>
        <v/>
      </c>
      <c r="G846" s="43" t="b">
        <f t="shared" ca="1" si="81"/>
        <v>0</v>
      </c>
      <c r="H846" s="73">
        <f t="shared" si="82"/>
        <v>14</v>
      </c>
      <c r="I846" s="73">
        <v>6</v>
      </c>
      <c r="J846" s="73">
        <v>2</v>
      </c>
      <c r="K846" s="72" t="str">
        <f t="shared" si="83"/>
        <v/>
      </c>
      <c r="L846" s="38" t="e">
        <f ca="1">VLOOKUP(B846,TA_Rubric!$A$1:$G$93,4+LEFT(Type!$B$1,1),)</f>
        <v>#N/A</v>
      </c>
    </row>
    <row r="847" spans="1:12" ht="63.95" customHeight="1" x14ac:dyDescent="0.25">
      <c r="A847" s="39" t="str">
        <f t="shared" ca="1" si="79"/>
        <v/>
      </c>
      <c r="B847" s="39" t="str">
        <f t="shared" ca="1" si="80"/>
        <v/>
      </c>
      <c r="C847" s="49"/>
      <c r="D847" s="16" t="b">
        <f t="shared" ca="1" si="78"/>
        <v>0</v>
      </c>
      <c r="E847" s="42" t="str">
        <f ca="1">_xlfn.IFNA(VLOOKUP(B847,Rubric[],2+VALUE(LEFT(Type!$B$1,1)),),"")</f>
        <v/>
      </c>
      <c r="F847" s="42" t="str">
        <f ca="1">_xlfn.IFNA(VLOOKUP(A847,Table4[[#All],[Id_Serv]:[Dsg_EN Servico]],2+VALUE(LEFT(Type!$B$1,1)),0),"")</f>
        <v/>
      </c>
      <c r="G847" s="43" t="b">
        <f t="shared" ca="1" si="81"/>
        <v>0</v>
      </c>
      <c r="H847" s="73">
        <f t="shared" si="82"/>
        <v>14</v>
      </c>
      <c r="I847" s="73">
        <v>7</v>
      </c>
      <c r="J847" s="73">
        <v>2</v>
      </c>
      <c r="K847" s="72" t="str">
        <f t="shared" si="83"/>
        <v/>
      </c>
      <c r="L847" s="38" t="e">
        <f ca="1">VLOOKUP(B847,TA_Rubric!$A$1:$G$93,4+LEFT(Type!$B$1,1),)</f>
        <v>#N/A</v>
      </c>
    </row>
    <row r="848" spans="1:12" ht="63.95" customHeight="1" x14ac:dyDescent="0.25">
      <c r="A848" s="39" t="str">
        <f t="shared" ca="1" si="79"/>
        <v/>
      </c>
      <c r="B848" s="39" t="str">
        <f t="shared" ca="1" si="80"/>
        <v/>
      </c>
      <c r="C848" s="49"/>
      <c r="D848" s="16" t="b">
        <f t="shared" ca="1" si="78"/>
        <v>0</v>
      </c>
      <c r="E848" s="42" t="str">
        <f ca="1">_xlfn.IFNA(VLOOKUP(B848,Rubric[],2+VALUE(LEFT(Type!$B$1,1)),),"")</f>
        <v/>
      </c>
      <c r="F848" s="42" t="str">
        <f ca="1">_xlfn.IFNA(VLOOKUP(A848,Table4[[#All],[Id_Serv]:[Dsg_EN Servico]],2+VALUE(LEFT(Type!$B$1,1)),0),"")</f>
        <v/>
      </c>
      <c r="G848" s="43" t="b">
        <f t="shared" ca="1" si="81"/>
        <v>0</v>
      </c>
      <c r="H848" s="73">
        <f t="shared" si="82"/>
        <v>14</v>
      </c>
      <c r="I848" s="73">
        <v>8</v>
      </c>
      <c r="J848" s="73">
        <v>2</v>
      </c>
      <c r="K848" s="72" t="str">
        <f t="shared" si="83"/>
        <v/>
      </c>
      <c r="L848" s="38" t="e">
        <f ca="1">VLOOKUP(B848,TA_Rubric!$A$1:$G$93,4+LEFT(Type!$B$1,1),)</f>
        <v>#N/A</v>
      </c>
    </row>
    <row r="849" spans="1:12" ht="63.95" customHeight="1" x14ac:dyDescent="0.25">
      <c r="A849" s="39" t="str">
        <f t="shared" ca="1" si="79"/>
        <v/>
      </c>
      <c r="B849" s="39" t="str">
        <f t="shared" ca="1" si="80"/>
        <v/>
      </c>
      <c r="C849" s="49"/>
      <c r="D849" s="16" t="b">
        <f t="shared" ca="1" si="78"/>
        <v>0</v>
      </c>
      <c r="E849" s="42" t="str">
        <f ca="1">_xlfn.IFNA(VLOOKUP(B849,Rubric[],2+VALUE(LEFT(Type!$B$1,1)),),"")</f>
        <v/>
      </c>
      <c r="F849" s="42" t="str">
        <f ca="1">_xlfn.IFNA(VLOOKUP(A849,Table4[[#All],[Id_Serv]:[Dsg_EN Servico]],2+VALUE(LEFT(Type!$B$1,1)),0),"")</f>
        <v/>
      </c>
      <c r="G849" s="43" t="b">
        <f t="shared" ca="1" si="81"/>
        <v>0</v>
      </c>
      <c r="H849" s="73">
        <f t="shared" si="82"/>
        <v>14</v>
      </c>
      <c r="I849" s="73">
        <v>9</v>
      </c>
      <c r="J849" s="73">
        <v>2</v>
      </c>
      <c r="K849" s="72" t="str">
        <f t="shared" si="83"/>
        <v/>
      </c>
      <c r="L849" s="38" t="e">
        <f ca="1">VLOOKUP(B849,TA_Rubric!$A$1:$G$93,4+LEFT(Type!$B$1,1),)</f>
        <v>#N/A</v>
      </c>
    </row>
    <row r="850" spans="1:12" ht="63.95" customHeight="1" x14ac:dyDescent="0.25">
      <c r="A850" s="39" t="str">
        <f t="shared" ca="1" si="79"/>
        <v/>
      </c>
      <c r="B850" s="39" t="str">
        <f t="shared" ca="1" si="80"/>
        <v/>
      </c>
      <c r="C850" s="49"/>
      <c r="D850" s="16" t="b">
        <f t="shared" ca="1" si="78"/>
        <v>0</v>
      </c>
      <c r="E850" s="42" t="str">
        <f ca="1">_xlfn.IFNA(VLOOKUP(B850,Rubric[],2+VALUE(LEFT(Type!$B$1,1)),),"")</f>
        <v/>
      </c>
      <c r="F850" s="42" t="str">
        <f ca="1">_xlfn.IFNA(VLOOKUP(A850,Table4[[#All],[Id_Serv]:[Dsg_EN Servico]],2+VALUE(LEFT(Type!$B$1,1)),0),"")</f>
        <v/>
      </c>
      <c r="G850" s="43" t="b">
        <f t="shared" ca="1" si="81"/>
        <v>0</v>
      </c>
      <c r="H850" s="73">
        <f t="shared" si="82"/>
        <v>14</v>
      </c>
      <c r="I850" s="73">
        <v>10</v>
      </c>
      <c r="J850" s="73">
        <v>2</v>
      </c>
      <c r="K850" s="72" t="str">
        <f t="shared" si="83"/>
        <v/>
      </c>
      <c r="L850" s="38" t="e">
        <f ca="1">VLOOKUP(B850,TA_Rubric!$A$1:$G$93,4+LEFT(Type!$B$1,1),)</f>
        <v>#N/A</v>
      </c>
    </row>
    <row r="851" spans="1:12" ht="63.95" customHeight="1" x14ac:dyDescent="0.25">
      <c r="A851" s="39" t="str">
        <f t="shared" ca="1" si="79"/>
        <v/>
      </c>
      <c r="B851" s="39" t="str">
        <f t="shared" ca="1" si="80"/>
        <v/>
      </c>
      <c r="C851" s="49"/>
      <c r="D851" s="16" t="b">
        <f t="shared" ca="1" si="78"/>
        <v>0</v>
      </c>
      <c r="E851" s="42" t="str">
        <f ca="1">_xlfn.IFNA(VLOOKUP(B851,Rubric[],2+VALUE(LEFT(Type!$B$1,1)),),"")</f>
        <v/>
      </c>
      <c r="F851" s="42" t="str">
        <f ca="1">_xlfn.IFNA(VLOOKUP(A851,Table4[[#All],[Id_Serv]:[Dsg_EN Servico]],2+VALUE(LEFT(Type!$B$1,1)),0),"")</f>
        <v/>
      </c>
      <c r="G851" s="43" t="b">
        <f t="shared" ca="1" si="81"/>
        <v>0</v>
      </c>
      <c r="H851" s="73">
        <f t="shared" si="82"/>
        <v>14</v>
      </c>
      <c r="I851" s="73">
        <v>11</v>
      </c>
      <c r="J851" s="73">
        <v>2</v>
      </c>
      <c r="K851" s="72" t="str">
        <f t="shared" si="83"/>
        <v/>
      </c>
      <c r="L851" s="38" t="e">
        <f ca="1">VLOOKUP(B851,TA_Rubric!$A$1:$G$93,4+LEFT(Type!$B$1,1),)</f>
        <v>#N/A</v>
      </c>
    </row>
    <row r="852" spans="1:12" ht="63.95" customHeight="1" x14ac:dyDescent="0.25">
      <c r="A852" s="39" t="str">
        <f t="shared" ca="1" si="79"/>
        <v/>
      </c>
      <c r="B852" s="39" t="str">
        <f t="shared" ca="1" si="80"/>
        <v/>
      </c>
      <c r="C852" s="49"/>
      <c r="D852" s="16" t="b">
        <f t="shared" ca="1" si="78"/>
        <v>0</v>
      </c>
      <c r="E852" s="42" t="str">
        <f ca="1">_xlfn.IFNA(VLOOKUP(B852,Rubric[],2+VALUE(LEFT(Type!$B$1,1)),),"")</f>
        <v/>
      </c>
      <c r="F852" s="42" t="str">
        <f ca="1">_xlfn.IFNA(VLOOKUP(A852,Table4[[#All],[Id_Serv]:[Dsg_EN Servico]],2+VALUE(LEFT(Type!$B$1,1)),0),"")</f>
        <v/>
      </c>
      <c r="G852" s="43" t="b">
        <f t="shared" ca="1" si="81"/>
        <v>0</v>
      </c>
      <c r="H852" s="73">
        <f t="shared" si="82"/>
        <v>14</v>
      </c>
      <c r="I852" s="73">
        <v>12</v>
      </c>
      <c r="J852" s="73">
        <v>2</v>
      </c>
      <c r="K852" s="72" t="str">
        <f t="shared" si="83"/>
        <v/>
      </c>
      <c r="L852" s="38" t="e">
        <f ca="1">VLOOKUP(B852,TA_Rubric!$A$1:$G$93,4+LEFT(Type!$B$1,1),)</f>
        <v>#N/A</v>
      </c>
    </row>
    <row r="853" spans="1:12" ht="63.95" customHeight="1" x14ac:dyDescent="0.25">
      <c r="A853" s="39" t="str">
        <f t="shared" ca="1" si="79"/>
        <v/>
      </c>
      <c r="B853" s="39" t="str">
        <f t="shared" ca="1" si="80"/>
        <v/>
      </c>
      <c r="C853" s="49"/>
      <c r="D853" s="16" t="b">
        <f t="shared" ca="1" si="78"/>
        <v>0</v>
      </c>
      <c r="E853" s="42" t="str">
        <f ca="1">_xlfn.IFNA(VLOOKUP(B853,Rubric[],2+VALUE(LEFT(Type!$B$1,1)),),"")</f>
        <v/>
      </c>
      <c r="F853" s="42" t="str">
        <f ca="1">_xlfn.IFNA(VLOOKUP(A853,Table4[[#All],[Id_Serv]:[Dsg_EN Servico]],2+VALUE(LEFT(Type!$B$1,1)),0),"")</f>
        <v/>
      </c>
      <c r="G853" s="43" t="b">
        <f t="shared" ca="1" si="81"/>
        <v>0</v>
      </c>
      <c r="H853" s="73">
        <f t="shared" si="82"/>
        <v>14</v>
      </c>
      <c r="I853" s="73">
        <v>13</v>
      </c>
      <c r="J853" s="73">
        <v>2</v>
      </c>
      <c r="K853" s="72" t="str">
        <f t="shared" si="83"/>
        <v/>
      </c>
      <c r="L853" s="38" t="e">
        <f ca="1">VLOOKUP(B853,TA_Rubric!$A$1:$G$93,4+LEFT(Type!$B$1,1),)</f>
        <v>#N/A</v>
      </c>
    </row>
    <row r="854" spans="1:12" ht="63.95" customHeight="1" x14ac:dyDescent="0.25">
      <c r="A854" s="39" t="str">
        <f t="shared" ca="1" si="79"/>
        <v/>
      </c>
      <c r="B854" s="39" t="str">
        <f t="shared" ca="1" si="80"/>
        <v/>
      </c>
      <c r="C854" s="49"/>
      <c r="D854" s="16" t="b">
        <f t="shared" ca="1" si="78"/>
        <v>0</v>
      </c>
      <c r="E854" s="42" t="str">
        <f ca="1">_xlfn.IFNA(VLOOKUP(B854,Rubric[],2+VALUE(LEFT(Type!$B$1,1)),),"")</f>
        <v/>
      </c>
      <c r="F854" s="42" t="str">
        <f ca="1">_xlfn.IFNA(VLOOKUP(A854,Table4[[#All],[Id_Serv]:[Dsg_EN Servico]],2+VALUE(LEFT(Type!$B$1,1)),0),"")</f>
        <v/>
      </c>
      <c r="G854" s="43" t="b">
        <f t="shared" ca="1" si="81"/>
        <v>0</v>
      </c>
      <c r="H854" s="73">
        <f t="shared" si="82"/>
        <v>14</v>
      </c>
      <c r="I854" s="73">
        <v>14</v>
      </c>
      <c r="J854" s="73">
        <v>2</v>
      </c>
      <c r="K854" s="72" t="str">
        <f t="shared" si="83"/>
        <v/>
      </c>
      <c r="L854" s="38" t="e">
        <f ca="1">VLOOKUP(B854,TA_Rubric!$A$1:$G$93,4+LEFT(Type!$B$1,1),)</f>
        <v>#N/A</v>
      </c>
    </row>
    <row r="855" spans="1:12" ht="63.95" customHeight="1" x14ac:dyDescent="0.25">
      <c r="A855" s="39" t="str">
        <f t="shared" ca="1" si="79"/>
        <v/>
      </c>
      <c r="B855" s="39" t="str">
        <f t="shared" ca="1" si="80"/>
        <v/>
      </c>
      <c r="C855" s="49"/>
      <c r="D855" s="16" t="b">
        <f t="shared" ca="1" si="78"/>
        <v>0</v>
      </c>
      <c r="E855" s="42" t="str">
        <f ca="1">_xlfn.IFNA(VLOOKUP(B855,Rubric[],2+VALUE(LEFT(Type!$B$1,1)),),"")</f>
        <v/>
      </c>
      <c r="F855" s="42" t="str">
        <f ca="1">_xlfn.IFNA(VLOOKUP(A855,Table4[[#All],[Id_Serv]:[Dsg_EN Servico]],2+VALUE(LEFT(Type!$B$1,1)),0),"")</f>
        <v/>
      </c>
      <c r="G855" s="43" t="b">
        <f t="shared" ca="1" si="81"/>
        <v>0</v>
      </c>
      <c r="H855" s="73">
        <f t="shared" si="82"/>
        <v>14</v>
      </c>
      <c r="I855" s="73">
        <v>15</v>
      </c>
      <c r="J855" s="73">
        <v>2</v>
      </c>
      <c r="K855" s="72" t="str">
        <f t="shared" si="83"/>
        <v/>
      </c>
      <c r="L855" s="38" t="e">
        <f ca="1">VLOOKUP(B855,TA_Rubric!$A$1:$G$93,4+LEFT(Type!$B$1,1),)</f>
        <v>#N/A</v>
      </c>
    </row>
    <row r="856" spans="1:12" ht="63.95" customHeight="1" x14ac:dyDescent="0.25">
      <c r="A856" s="39" t="str">
        <f t="shared" ca="1" si="79"/>
        <v/>
      </c>
      <c r="B856" s="39" t="str">
        <f t="shared" ca="1" si="80"/>
        <v/>
      </c>
      <c r="C856" s="49"/>
      <c r="D856" s="16" t="b">
        <f t="shared" ca="1" si="78"/>
        <v>0</v>
      </c>
      <c r="E856" s="42" t="str">
        <f ca="1">_xlfn.IFNA(VLOOKUP(B856,Rubric[],2+VALUE(LEFT(Type!$B$1,1)),),"")</f>
        <v/>
      </c>
      <c r="F856" s="42" t="str">
        <f ca="1">_xlfn.IFNA(VLOOKUP(A856,Table4[[#All],[Id_Serv]:[Dsg_EN Servico]],2+VALUE(LEFT(Type!$B$1,1)),0),"")</f>
        <v/>
      </c>
      <c r="G856" s="43" t="b">
        <f t="shared" ca="1" si="81"/>
        <v>0</v>
      </c>
      <c r="H856" s="73">
        <f t="shared" si="82"/>
        <v>14</v>
      </c>
      <c r="I856" s="73">
        <v>16</v>
      </c>
      <c r="J856" s="73">
        <v>2</v>
      </c>
      <c r="K856" s="72" t="str">
        <f t="shared" si="83"/>
        <v/>
      </c>
      <c r="L856" s="38" t="e">
        <f ca="1">VLOOKUP(B856,TA_Rubric!$A$1:$G$93,4+LEFT(Type!$B$1,1),)</f>
        <v>#N/A</v>
      </c>
    </row>
    <row r="857" spans="1:12" ht="63.95" customHeight="1" x14ac:dyDescent="0.25">
      <c r="A857" s="39" t="str">
        <f t="shared" ca="1" si="79"/>
        <v/>
      </c>
      <c r="B857" s="39" t="str">
        <f t="shared" ca="1" si="80"/>
        <v/>
      </c>
      <c r="C857" s="49"/>
      <c r="D857" s="16" t="b">
        <f t="shared" ca="1" si="78"/>
        <v>0</v>
      </c>
      <c r="E857" s="42" t="str">
        <f ca="1">_xlfn.IFNA(VLOOKUP(B857,Rubric[],2+VALUE(LEFT(Type!$B$1,1)),),"")</f>
        <v/>
      </c>
      <c r="F857" s="42" t="str">
        <f ca="1">_xlfn.IFNA(VLOOKUP(A857,Table4[[#All],[Id_Serv]:[Dsg_EN Servico]],2+VALUE(LEFT(Type!$B$1,1)),0),"")</f>
        <v/>
      </c>
      <c r="G857" s="43" t="b">
        <f t="shared" ca="1" si="81"/>
        <v>0</v>
      </c>
      <c r="H857" s="73">
        <f t="shared" si="82"/>
        <v>14</v>
      </c>
      <c r="I857" s="73">
        <v>17</v>
      </c>
      <c r="J857" s="73">
        <v>2</v>
      </c>
      <c r="K857" s="72" t="str">
        <f t="shared" si="83"/>
        <v/>
      </c>
      <c r="L857" s="38" t="e">
        <f ca="1">VLOOKUP(B857,TA_Rubric!$A$1:$G$93,4+LEFT(Type!$B$1,1),)</f>
        <v>#N/A</v>
      </c>
    </row>
    <row r="858" spans="1:12" ht="63.95" customHeight="1" x14ac:dyDescent="0.25">
      <c r="A858" s="39" t="str">
        <f t="shared" ca="1" si="79"/>
        <v/>
      </c>
      <c r="B858" s="39" t="str">
        <f t="shared" ca="1" si="80"/>
        <v/>
      </c>
      <c r="C858" s="49"/>
      <c r="D858" s="16" t="b">
        <f t="shared" ca="1" si="78"/>
        <v>0</v>
      </c>
      <c r="E858" s="42" t="str">
        <f ca="1">_xlfn.IFNA(VLOOKUP(B858,Rubric[],2+VALUE(LEFT(Type!$B$1,1)),),"")</f>
        <v/>
      </c>
      <c r="F858" s="42" t="str">
        <f ca="1">_xlfn.IFNA(VLOOKUP(A858,Table4[[#All],[Id_Serv]:[Dsg_EN Servico]],2+VALUE(LEFT(Type!$B$1,1)),0),"")</f>
        <v/>
      </c>
      <c r="G858" s="43" t="b">
        <f t="shared" ca="1" si="81"/>
        <v>0</v>
      </c>
      <c r="H858" s="73">
        <f t="shared" si="82"/>
        <v>14</v>
      </c>
      <c r="I858" s="73">
        <v>18</v>
      </c>
      <c r="J858" s="73">
        <v>2</v>
      </c>
      <c r="K858" s="72" t="str">
        <f t="shared" si="83"/>
        <v/>
      </c>
      <c r="L858" s="38" t="e">
        <f ca="1">VLOOKUP(B858,TA_Rubric!$A$1:$G$93,4+LEFT(Type!$B$1,1),)</f>
        <v>#N/A</v>
      </c>
    </row>
    <row r="859" spans="1:12" ht="63.95" customHeight="1" x14ac:dyDescent="0.25">
      <c r="A859" s="39" t="str">
        <f t="shared" ca="1" si="79"/>
        <v/>
      </c>
      <c r="B859" s="39" t="str">
        <f t="shared" ca="1" si="80"/>
        <v/>
      </c>
      <c r="C859" s="49"/>
      <c r="D859" s="16" t="b">
        <f t="shared" ca="1" si="78"/>
        <v>0</v>
      </c>
      <c r="E859" s="42" t="str">
        <f ca="1">_xlfn.IFNA(VLOOKUP(B859,Rubric[],2+VALUE(LEFT(Type!$B$1,1)),),"")</f>
        <v/>
      </c>
      <c r="F859" s="42" t="str">
        <f ca="1">_xlfn.IFNA(VLOOKUP(A859,Table4[[#All],[Id_Serv]:[Dsg_EN Servico]],2+VALUE(LEFT(Type!$B$1,1)),0),"")</f>
        <v/>
      </c>
      <c r="G859" s="43" t="b">
        <f t="shared" ca="1" si="81"/>
        <v>0</v>
      </c>
      <c r="H859" s="73">
        <f t="shared" si="82"/>
        <v>14</v>
      </c>
      <c r="I859" s="73">
        <v>19</v>
      </c>
      <c r="J859" s="73">
        <v>2</v>
      </c>
      <c r="K859" s="72" t="str">
        <f t="shared" si="83"/>
        <v/>
      </c>
      <c r="L859" s="38" t="e">
        <f ca="1">VLOOKUP(B859,TA_Rubric!$A$1:$G$93,4+LEFT(Type!$B$1,1),)</f>
        <v>#N/A</v>
      </c>
    </row>
    <row r="860" spans="1:12" ht="63.95" customHeight="1" x14ac:dyDescent="0.25">
      <c r="A860" s="39" t="str">
        <f t="shared" ca="1" si="79"/>
        <v/>
      </c>
      <c r="B860" s="39" t="str">
        <f t="shared" ca="1" si="80"/>
        <v/>
      </c>
      <c r="C860" s="49"/>
      <c r="D860" s="16" t="b">
        <f t="shared" ca="1" si="78"/>
        <v>0</v>
      </c>
      <c r="E860" s="42" t="str">
        <f ca="1">_xlfn.IFNA(VLOOKUP(B860,Rubric[],2+VALUE(LEFT(Type!$B$1,1)),),"")</f>
        <v/>
      </c>
      <c r="F860" s="42" t="str">
        <f ca="1">_xlfn.IFNA(VLOOKUP(A860,Table4[[#All],[Id_Serv]:[Dsg_EN Servico]],2+VALUE(LEFT(Type!$B$1,1)),0),"")</f>
        <v/>
      </c>
      <c r="G860" s="43" t="b">
        <f t="shared" ca="1" si="81"/>
        <v>0</v>
      </c>
      <c r="H860" s="73">
        <f t="shared" si="82"/>
        <v>14</v>
      </c>
      <c r="I860" s="73">
        <v>20</v>
      </c>
      <c r="J860" s="73">
        <v>2</v>
      </c>
      <c r="K860" s="72" t="str">
        <f t="shared" si="83"/>
        <v/>
      </c>
      <c r="L860" s="38" t="e">
        <f ca="1">VLOOKUP(B860,TA_Rubric!$A$1:$G$93,4+LEFT(Type!$B$1,1),)</f>
        <v>#N/A</v>
      </c>
    </row>
    <row r="861" spans="1:12" ht="63.95" customHeight="1" x14ac:dyDescent="0.25">
      <c r="A861" s="39" t="str">
        <f t="shared" ca="1" si="79"/>
        <v/>
      </c>
      <c r="B861" s="39" t="str">
        <f t="shared" ca="1" si="80"/>
        <v/>
      </c>
      <c r="C861" s="49"/>
      <c r="D861" s="16" t="b">
        <f t="shared" ca="1" si="78"/>
        <v>0</v>
      </c>
      <c r="E861" s="42" t="str">
        <f ca="1">_xlfn.IFNA(VLOOKUP(B861,Rubric[],2+VALUE(LEFT(Type!$B$1,1)),),"")</f>
        <v/>
      </c>
      <c r="F861" s="42" t="str">
        <f ca="1">_xlfn.IFNA(VLOOKUP(A861,Table4[[#All],[Id_Serv]:[Dsg_EN Servico]],2+VALUE(LEFT(Type!$B$1,1)),0),"")</f>
        <v/>
      </c>
      <c r="G861" s="43" t="b">
        <f t="shared" ca="1" si="81"/>
        <v>0</v>
      </c>
      <c r="H861" s="73">
        <f t="shared" si="82"/>
        <v>14</v>
      </c>
      <c r="I861" s="73">
        <v>21</v>
      </c>
      <c r="J861" s="73">
        <v>2</v>
      </c>
      <c r="K861" s="72" t="str">
        <f t="shared" si="83"/>
        <v/>
      </c>
      <c r="L861" s="38" t="e">
        <f ca="1">VLOOKUP(B861,TA_Rubric!$A$1:$G$93,4+LEFT(Type!$B$1,1),)</f>
        <v>#N/A</v>
      </c>
    </row>
    <row r="862" spans="1:12" ht="63.95" customHeight="1" x14ac:dyDescent="0.25">
      <c r="A862" s="39" t="str">
        <f t="shared" ca="1" si="79"/>
        <v/>
      </c>
      <c r="B862" s="39" t="str">
        <f t="shared" ca="1" si="80"/>
        <v/>
      </c>
      <c r="C862" s="49"/>
      <c r="D862" s="16" t="b">
        <f t="shared" ref="D862:D925" ca="1" si="84">IF(G862=FALSE,FALSE,IF(ISBLANK(C862),FALSE,TRUE))</f>
        <v>0</v>
      </c>
      <c r="E862" s="42" t="str">
        <f ca="1">_xlfn.IFNA(VLOOKUP(B862,Rubric[],2+VALUE(LEFT(Type!$B$1,1)),),"")</f>
        <v/>
      </c>
      <c r="F862" s="42" t="str">
        <f ca="1">_xlfn.IFNA(VLOOKUP(A862,Table4[[#All],[Id_Serv]:[Dsg_EN Servico]],2+VALUE(LEFT(Type!$B$1,1)),0),"")</f>
        <v/>
      </c>
      <c r="G862" s="43" t="b">
        <f t="shared" ca="1" si="81"/>
        <v>0</v>
      </c>
      <c r="H862" s="73">
        <f t="shared" si="82"/>
        <v>14</v>
      </c>
      <c r="I862" s="73">
        <v>22</v>
      </c>
      <c r="J862" s="73">
        <v>2</v>
      </c>
      <c r="K862" s="72" t="str">
        <f t="shared" si="83"/>
        <v/>
      </c>
      <c r="L862" s="38" t="e">
        <f ca="1">VLOOKUP(B862,TA_Rubric!$A$1:$G$93,4+LEFT(Type!$B$1,1),)</f>
        <v>#N/A</v>
      </c>
    </row>
    <row r="863" spans="1:12" ht="63.95" customHeight="1" x14ac:dyDescent="0.25">
      <c r="A863" s="39" t="str">
        <f t="shared" ca="1" si="79"/>
        <v/>
      </c>
      <c r="B863" s="39" t="str">
        <f t="shared" ca="1" si="80"/>
        <v/>
      </c>
      <c r="C863" s="49"/>
      <c r="D863" s="16" t="b">
        <f t="shared" ca="1" si="84"/>
        <v>0</v>
      </c>
      <c r="E863" s="42" t="str">
        <f ca="1">_xlfn.IFNA(VLOOKUP(B863,Rubric[],2+VALUE(LEFT(Type!$B$1,1)),),"")</f>
        <v/>
      </c>
      <c r="F863" s="42" t="str">
        <f ca="1">_xlfn.IFNA(VLOOKUP(A863,Table4[[#All],[Id_Serv]:[Dsg_EN Servico]],2+VALUE(LEFT(Type!$B$1,1)),0),"")</f>
        <v/>
      </c>
      <c r="G863" s="43" t="b">
        <f t="shared" ca="1" si="81"/>
        <v>0</v>
      </c>
      <c r="H863" s="73">
        <f t="shared" si="82"/>
        <v>14</v>
      </c>
      <c r="I863" s="73">
        <v>23</v>
      </c>
      <c r="J863" s="73">
        <v>2</v>
      </c>
      <c r="K863" s="72" t="str">
        <f t="shared" si="83"/>
        <v/>
      </c>
      <c r="L863" s="38" t="e">
        <f ca="1">VLOOKUP(B863,TA_Rubric!$A$1:$G$93,4+LEFT(Type!$B$1,1),)</f>
        <v>#N/A</v>
      </c>
    </row>
    <row r="864" spans="1:12" ht="63.95" customHeight="1" x14ac:dyDescent="0.25">
      <c r="A864" s="39" t="str">
        <f t="shared" ca="1" si="79"/>
        <v/>
      </c>
      <c r="B864" s="39" t="str">
        <f t="shared" ca="1" si="80"/>
        <v/>
      </c>
      <c r="C864" s="49"/>
      <c r="D864" s="16" t="b">
        <f t="shared" ca="1" si="84"/>
        <v>0</v>
      </c>
      <c r="E864" s="42" t="str">
        <f ca="1">_xlfn.IFNA(VLOOKUP(B864,Rubric[],2+VALUE(LEFT(Type!$B$1,1)),),"")</f>
        <v/>
      </c>
      <c r="F864" s="42" t="str">
        <f ca="1">_xlfn.IFNA(VLOOKUP(A864,Table4[[#All],[Id_Serv]:[Dsg_EN Servico]],2+VALUE(LEFT(Type!$B$1,1)),0),"")</f>
        <v/>
      </c>
      <c r="G864" s="43" t="b">
        <f t="shared" ca="1" si="81"/>
        <v>0</v>
      </c>
      <c r="H864" s="73">
        <f t="shared" si="82"/>
        <v>14</v>
      </c>
      <c r="I864" s="73">
        <v>24</v>
      </c>
      <c r="J864" s="73">
        <v>2</v>
      </c>
      <c r="K864" s="72" t="str">
        <f t="shared" si="83"/>
        <v/>
      </c>
      <c r="L864" s="38" t="e">
        <f ca="1">VLOOKUP(B864,TA_Rubric!$A$1:$G$93,4+LEFT(Type!$B$1,1),)</f>
        <v>#N/A</v>
      </c>
    </row>
    <row r="865" spans="1:12" ht="63.95" customHeight="1" x14ac:dyDescent="0.25">
      <c r="A865" s="39" t="str">
        <f t="shared" ca="1" si="79"/>
        <v/>
      </c>
      <c r="B865" s="39" t="str">
        <f t="shared" ca="1" si="80"/>
        <v/>
      </c>
      <c r="C865" s="49"/>
      <c r="D865" s="16" t="b">
        <f t="shared" ca="1" si="84"/>
        <v>0</v>
      </c>
      <c r="E865" s="42" t="str">
        <f ca="1">_xlfn.IFNA(VLOOKUP(B865,Rubric[],2+VALUE(LEFT(Type!$B$1,1)),),"")</f>
        <v/>
      </c>
      <c r="F865" s="42" t="str">
        <f ca="1">_xlfn.IFNA(VLOOKUP(A865,Table4[[#All],[Id_Serv]:[Dsg_EN Servico]],2+VALUE(LEFT(Type!$B$1,1)),0),"")</f>
        <v/>
      </c>
      <c r="G865" s="43" t="b">
        <f t="shared" ca="1" si="81"/>
        <v>0</v>
      </c>
      <c r="H865" s="73">
        <f t="shared" si="82"/>
        <v>14</v>
      </c>
      <c r="I865" s="73">
        <v>25</v>
      </c>
      <c r="J865" s="73">
        <v>2</v>
      </c>
      <c r="K865" s="72" t="str">
        <f t="shared" si="83"/>
        <v/>
      </c>
      <c r="L865" s="38" t="e">
        <f ca="1">VLOOKUP(B865,TA_Rubric!$A$1:$G$93,4+LEFT(Type!$B$1,1),)</f>
        <v>#N/A</v>
      </c>
    </row>
    <row r="866" spans="1:12" ht="63.95" customHeight="1" x14ac:dyDescent="0.25">
      <c r="A866" s="39" t="str">
        <f t="shared" ca="1" si="79"/>
        <v/>
      </c>
      <c r="B866" s="39" t="str">
        <f t="shared" ca="1" si="80"/>
        <v/>
      </c>
      <c r="C866" s="54"/>
      <c r="D866" s="16" t="b">
        <f t="shared" ca="1" si="84"/>
        <v>0</v>
      </c>
      <c r="E866" s="42" t="str">
        <f ca="1">_xlfn.IFNA(VLOOKUP(B866,Rubric[],2+VALUE(LEFT(Type!$B$1,1)),),"")</f>
        <v/>
      </c>
      <c r="F866" s="42" t="str">
        <f ca="1">_xlfn.IFNA(VLOOKUP(A866,Table4[[#All],[Id_Serv]:[Dsg_EN Servico]],2+VALUE(LEFT(Type!$B$1,1)),0),"")</f>
        <v/>
      </c>
      <c r="G866" s="43" t="b">
        <f t="shared" ca="1" si="81"/>
        <v>0</v>
      </c>
      <c r="H866" s="73">
        <f t="shared" si="82"/>
        <v>14</v>
      </c>
      <c r="I866" s="73">
        <v>26</v>
      </c>
      <c r="J866" s="73">
        <v>2</v>
      </c>
      <c r="K866" s="72" t="str">
        <f t="shared" si="83"/>
        <v/>
      </c>
      <c r="L866" s="38" t="e">
        <f ca="1">VLOOKUP(B866,TA_Rubric!$A$1:$G$93,4+LEFT(Type!$B$1,1),)</f>
        <v>#N/A</v>
      </c>
    </row>
    <row r="867" spans="1:12" ht="63.95" customHeight="1" x14ac:dyDescent="0.25">
      <c r="A867" s="39" t="str">
        <f t="shared" ca="1" si="79"/>
        <v/>
      </c>
      <c r="B867" s="39" t="str">
        <f t="shared" ca="1" si="80"/>
        <v/>
      </c>
      <c r="C867" s="54"/>
      <c r="D867" s="16" t="b">
        <f t="shared" ca="1" si="84"/>
        <v>0</v>
      </c>
      <c r="E867" s="42" t="str">
        <f ca="1">_xlfn.IFNA(VLOOKUP(B867,Rubric[],2+VALUE(LEFT(Type!$B$1,1)),),"")</f>
        <v/>
      </c>
      <c r="F867" s="42" t="str">
        <f ca="1">_xlfn.IFNA(VLOOKUP(A867,Table4[[#All],[Id_Serv]:[Dsg_EN Servico]],2+VALUE(LEFT(Type!$B$1,1)),0),"")</f>
        <v/>
      </c>
      <c r="G867" s="43" t="b">
        <f t="shared" ca="1" si="81"/>
        <v>0</v>
      </c>
      <c r="H867" s="73">
        <f t="shared" si="82"/>
        <v>14</v>
      </c>
      <c r="I867" s="73">
        <v>27</v>
      </c>
      <c r="J867" s="73">
        <v>2</v>
      </c>
      <c r="K867" s="72" t="str">
        <f t="shared" si="83"/>
        <v/>
      </c>
      <c r="L867" s="38" t="e">
        <f ca="1">VLOOKUP(B867,TA_Rubric!$A$1:$G$93,4+LEFT(Type!$B$1,1),)</f>
        <v>#N/A</v>
      </c>
    </row>
    <row r="868" spans="1:12" ht="63.95" customHeight="1" x14ac:dyDescent="0.25">
      <c r="A868" s="39" t="str">
        <f t="shared" ca="1" si="79"/>
        <v/>
      </c>
      <c r="B868" s="39" t="str">
        <f t="shared" ca="1" si="80"/>
        <v/>
      </c>
      <c r="C868" s="54"/>
      <c r="D868" s="16" t="b">
        <f t="shared" ca="1" si="84"/>
        <v>0</v>
      </c>
      <c r="E868" s="42" t="str">
        <f ca="1">_xlfn.IFNA(VLOOKUP(B868,Rubric[],2+VALUE(LEFT(Type!$B$1,1)),),"")</f>
        <v/>
      </c>
      <c r="F868" s="42" t="str">
        <f ca="1">_xlfn.IFNA(VLOOKUP(A868,Table4[[#All],[Id_Serv]:[Dsg_EN Servico]],2+VALUE(LEFT(Type!$B$1,1)),0),"")</f>
        <v/>
      </c>
      <c r="G868" s="43" t="b">
        <f t="shared" ca="1" si="81"/>
        <v>0</v>
      </c>
      <c r="H868" s="73">
        <f t="shared" si="82"/>
        <v>14</v>
      </c>
      <c r="I868" s="73">
        <v>28</v>
      </c>
      <c r="J868" s="73">
        <v>2</v>
      </c>
      <c r="K868" s="72" t="str">
        <f t="shared" si="83"/>
        <v/>
      </c>
      <c r="L868" s="38" t="e">
        <f ca="1">VLOOKUP(B868,TA_Rubric!$A$1:$G$93,4+LEFT(Type!$B$1,1),)</f>
        <v>#N/A</v>
      </c>
    </row>
    <row r="869" spans="1:12" ht="63.95" customHeight="1" x14ac:dyDescent="0.25">
      <c r="A869" s="39" t="str">
        <f t="shared" ca="1" si="79"/>
        <v/>
      </c>
      <c r="B869" s="39" t="str">
        <f t="shared" ca="1" si="80"/>
        <v/>
      </c>
      <c r="C869" s="54"/>
      <c r="D869" s="16" t="b">
        <f t="shared" ca="1" si="84"/>
        <v>0</v>
      </c>
      <c r="E869" s="42" t="str">
        <f ca="1">_xlfn.IFNA(VLOOKUP(B869,Rubric[],2+VALUE(LEFT(Type!$B$1,1)),),"")</f>
        <v/>
      </c>
      <c r="F869" s="42" t="str">
        <f ca="1">_xlfn.IFNA(VLOOKUP(A869,Table4[[#All],[Id_Serv]:[Dsg_EN Servico]],2+VALUE(LEFT(Type!$B$1,1)),0),"")</f>
        <v/>
      </c>
      <c r="G869" s="43" t="b">
        <f t="shared" ca="1" si="81"/>
        <v>0</v>
      </c>
      <c r="H869" s="73">
        <f t="shared" si="82"/>
        <v>14</v>
      </c>
      <c r="I869" s="73">
        <v>29</v>
      </c>
      <c r="J869" s="73">
        <v>2</v>
      </c>
      <c r="K869" s="72" t="str">
        <f t="shared" si="83"/>
        <v/>
      </c>
      <c r="L869" s="38" t="e">
        <f ca="1">VLOOKUP(B869,TA_Rubric!$A$1:$G$93,4+LEFT(Type!$B$1,1),)</f>
        <v>#N/A</v>
      </c>
    </row>
    <row r="870" spans="1:12" ht="63.95" customHeight="1" x14ac:dyDescent="0.25">
      <c r="A870" s="39" t="str">
        <f t="shared" ca="1" si="79"/>
        <v/>
      </c>
      <c r="B870" s="39" t="str">
        <f t="shared" ca="1" si="80"/>
        <v/>
      </c>
      <c r="C870" s="54"/>
      <c r="D870" s="16" t="b">
        <f t="shared" ca="1" si="84"/>
        <v>0</v>
      </c>
      <c r="E870" s="42" t="str">
        <f ca="1">_xlfn.IFNA(VLOOKUP(B870,Rubric[],2+VALUE(LEFT(Type!$B$1,1)),),"")</f>
        <v/>
      </c>
      <c r="F870" s="42" t="str">
        <f ca="1">_xlfn.IFNA(VLOOKUP(A870,Table4[[#All],[Id_Serv]:[Dsg_EN Servico]],2+VALUE(LEFT(Type!$B$1,1)),0),"")</f>
        <v/>
      </c>
      <c r="G870" s="43" t="b">
        <f t="shared" ca="1" si="81"/>
        <v>0</v>
      </c>
      <c r="H870" s="73">
        <f t="shared" si="82"/>
        <v>14</v>
      </c>
      <c r="I870" s="73">
        <v>30</v>
      </c>
      <c r="J870" s="73">
        <v>2</v>
      </c>
      <c r="K870" s="72" t="str">
        <f t="shared" si="83"/>
        <v/>
      </c>
      <c r="L870" s="38" t="e">
        <f ca="1">VLOOKUP(B870,TA_Rubric!$A$1:$G$93,4+LEFT(Type!$B$1,1),)</f>
        <v>#N/A</v>
      </c>
    </row>
    <row r="871" spans="1:12" ht="63.95" customHeight="1" x14ac:dyDescent="0.25">
      <c r="A871" s="39" t="str">
        <f t="shared" ca="1" si="79"/>
        <v/>
      </c>
      <c r="B871" s="39" t="str">
        <f t="shared" ca="1" si="80"/>
        <v/>
      </c>
      <c r="C871" s="49"/>
      <c r="D871" s="16" t="b">
        <f t="shared" ca="1" si="84"/>
        <v>0</v>
      </c>
      <c r="E871" s="42" t="str">
        <f ca="1">_xlfn.IFNA(VLOOKUP(B871,Rubric[],2+VALUE(LEFT(Type!$B$1,1)),),"")</f>
        <v/>
      </c>
      <c r="F871" s="42" t="str">
        <f ca="1">_xlfn.IFNA(VLOOKUP(A871,Table4[[#All],[Id_Serv]:[Dsg_EN Servico]],2+VALUE(LEFT(Type!$B$1,1)),0),"")</f>
        <v/>
      </c>
      <c r="G871" s="43" t="b">
        <f t="shared" ca="1" si="81"/>
        <v>0</v>
      </c>
      <c r="H871" s="73">
        <f t="shared" si="82"/>
        <v>14</v>
      </c>
      <c r="I871" s="73">
        <v>31</v>
      </c>
      <c r="J871" s="73">
        <v>2</v>
      </c>
      <c r="K871" s="72" t="str">
        <f t="shared" si="83"/>
        <v/>
      </c>
      <c r="L871" s="38" t="e">
        <f ca="1">VLOOKUP(B871,TA_Rubric!$A$1:$G$93,4+LEFT(Type!$B$1,1),)</f>
        <v>#N/A</v>
      </c>
    </row>
    <row r="872" spans="1:12" ht="63.95" customHeight="1" x14ac:dyDescent="0.25">
      <c r="A872" s="39" t="str">
        <f t="shared" ca="1" si="79"/>
        <v/>
      </c>
      <c r="B872" s="39" t="str">
        <f t="shared" ca="1" si="80"/>
        <v/>
      </c>
      <c r="C872" s="49"/>
      <c r="D872" s="16" t="b">
        <f t="shared" ca="1" si="84"/>
        <v>0</v>
      </c>
      <c r="E872" s="42" t="str">
        <f ca="1">_xlfn.IFNA(VLOOKUP(B872,Rubric[],2+VALUE(LEFT(Type!$B$1,1)),),"")</f>
        <v/>
      </c>
      <c r="F872" s="42" t="str">
        <f ca="1">_xlfn.IFNA(VLOOKUP(A872,Table4[[#All],[Id_Serv]:[Dsg_EN Servico]],2+VALUE(LEFT(Type!$B$1,1)),0),"")</f>
        <v/>
      </c>
      <c r="G872" s="43" t="b">
        <f t="shared" ca="1" si="81"/>
        <v>0</v>
      </c>
      <c r="H872" s="73">
        <f t="shared" si="82"/>
        <v>14</v>
      </c>
      <c r="I872" s="73">
        <v>32</v>
      </c>
      <c r="J872" s="73">
        <v>2</v>
      </c>
      <c r="K872" s="72" t="str">
        <f t="shared" si="83"/>
        <v/>
      </c>
      <c r="L872" s="38" t="e">
        <f ca="1">VLOOKUP(B872,TA_Rubric!$A$1:$G$93,4+LEFT(Type!$B$1,1),)</f>
        <v>#N/A</v>
      </c>
    </row>
    <row r="873" spans="1:12" ht="63.95" customHeight="1" x14ac:dyDescent="0.25">
      <c r="A873" s="39" t="str">
        <f t="shared" ca="1" si="79"/>
        <v/>
      </c>
      <c r="B873" s="39" t="str">
        <f t="shared" ca="1" si="80"/>
        <v/>
      </c>
      <c r="C873" s="49"/>
      <c r="D873" s="16" t="b">
        <f t="shared" ca="1" si="84"/>
        <v>0</v>
      </c>
      <c r="E873" s="42" t="str">
        <f ca="1">_xlfn.IFNA(VLOOKUP(B873,Rubric[],2+VALUE(LEFT(Type!$B$1,1)),),"")</f>
        <v/>
      </c>
      <c r="F873" s="42" t="str">
        <f ca="1">_xlfn.IFNA(VLOOKUP(A873,Table4[[#All],[Id_Serv]:[Dsg_EN Servico]],2+VALUE(LEFT(Type!$B$1,1)),0),"")</f>
        <v/>
      </c>
      <c r="G873" s="43" t="b">
        <f t="shared" ca="1" si="81"/>
        <v>0</v>
      </c>
      <c r="H873" s="73">
        <f t="shared" si="82"/>
        <v>14</v>
      </c>
      <c r="I873" s="73">
        <v>33</v>
      </c>
      <c r="J873" s="73">
        <v>2</v>
      </c>
      <c r="K873" s="72" t="str">
        <f t="shared" si="83"/>
        <v/>
      </c>
      <c r="L873" s="38" t="e">
        <f ca="1">VLOOKUP(B873,TA_Rubric!$A$1:$G$93,4+LEFT(Type!$B$1,1),)</f>
        <v>#N/A</v>
      </c>
    </row>
    <row r="874" spans="1:12" ht="63.95" customHeight="1" x14ac:dyDescent="0.25">
      <c r="A874" s="39" t="str">
        <f t="shared" ca="1" si="79"/>
        <v/>
      </c>
      <c r="B874" s="39" t="str">
        <f t="shared" ca="1" si="80"/>
        <v/>
      </c>
      <c r="C874" s="49"/>
      <c r="D874" s="16" t="b">
        <f t="shared" ca="1" si="84"/>
        <v>0</v>
      </c>
      <c r="E874" s="42" t="str">
        <f ca="1">_xlfn.IFNA(VLOOKUP(B874,Rubric[],2+VALUE(LEFT(Type!$B$1,1)),),"")</f>
        <v/>
      </c>
      <c r="F874" s="42" t="str">
        <f ca="1">_xlfn.IFNA(VLOOKUP(A874,Table4[[#All],[Id_Serv]:[Dsg_EN Servico]],2+VALUE(LEFT(Type!$B$1,1)),0),"")</f>
        <v/>
      </c>
      <c r="G874" s="43" t="b">
        <f t="shared" ca="1" si="81"/>
        <v>0</v>
      </c>
      <c r="H874" s="73">
        <f t="shared" si="82"/>
        <v>14</v>
      </c>
      <c r="I874" s="73">
        <v>34</v>
      </c>
      <c r="J874" s="73">
        <v>2</v>
      </c>
      <c r="K874" s="72" t="str">
        <f t="shared" si="83"/>
        <v/>
      </c>
      <c r="L874" s="38" t="e">
        <f ca="1">VLOOKUP(B874,TA_Rubric!$A$1:$G$93,4+LEFT(Type!$B$1,1),)</f>
        <v>#N/A</v>
      </c>
    </row>
    <row r="875" spans="1:12" ht="63.95" customHeight="1" x14ac:dyDescent="0.25">
      <c r="A875" s="39" t="str">
        <f t="shared" ca="1" si="79"/>
        <v/>
      </c>
      <c r="B875" s="39" t="str">
        <f t="shared" ca="1" si="80"/>
        <v/>
      </c>
      <c r="C875" s="49"/>
      <c r="D875" s="16" t="b">
        <f t="shared" ca="1" si="84"/>
        <v>0</v>
      </c>
      <c r="E875" s="42" t="str">
        <f ca="1">_xlfn.IFNA(VLOOKUP(B875,Rubric[],2+VALUE(LEFT(Type!$B$1,1)),),"")</f>
        <v/>
      </c>
      <c r="F875" s="42" t="str">
        <f ca="1">_xlfn.IFNA(VLOOKUP(A875,Table4[[#All],[Id_Serv]:[Dsg_EN Servico]],2+VALUE(LEFT(Type!$B$1,1)),0),"")</f>
        <v/>
      </c>
      <c r="G875" s="43" t="b">
        <f t="shared" ca="1" si="81"/>
        <v>0</v>
      </c>
      <c r="H875" s="73">
        <f t="shared" si="82"/>
        <v>14</v>
      </c>
      <c r="I875" s="73">
        <v>35</v>
      </c>
      <c r="J875" s="73">
        <v>2</v>
      </c>
      <c r="K875" s="72" t="str">
        <f t="shared" si="83"/>
        <v/>
      </c>
      <c r="L875" s="38" t="e">
        <f ca="1">VLOOKUP(B875,TA_Rubric!$A$1:$G$93,4+LEFT(Type!$B$1,1),)</f>
        <v>#N/A</v>
      </c>
    </row>
    <row r="876" spans="1:12" ht="63.95" customHeight="1" x14ac:dyDescent="0.25">
      <c r="A876" s="39" t="str">
        <f t="shared" ca="1" si="79"/>
        <v/>
      </c>
      <c r="B876" s="39" t="str">
        <f t="shared" ca="1" si="80"/>
        <v/>
      </c>
      <c r="C876" s="49"/>
      <c r="D876" s="16" t="b">
        <f t="shared" ca="1" si="84"/>
        <v>0</v>
      </c>
      <c r="E876" s="42" t="str">
        <f ca="1">_xlfn.IFNA(VLOOKUP(B876,Rubric[],2+VALUE(LEFT(Type!$B$1,1)),),"")</f>
        <v/>
      </c>
      <c r="F876" s="42" t="str">
        <f ca="1">_xlfn.IFNA(VLOOKUP(A876,Table4[[#All],[Id_Serv]:[Dsg_EN Servico]],2+VALUE(LEFT(Type!$B$1,1)),0),"")</f>
        <v/>
      </c>
      <c r="G876" s="43" t="b">
        <f t="shared" ca="1" si="81"/>
        <v>0</v>
      </c>
      <c r="H876" s="73">
        <f t="shared" si="82"/>
        <v>14</v>
      </c>
      <c r="I876" s="73">
        <v>36</v>
      </c>
      <c r="J876" s="73">
        <v>2</v>
      </c>
      <c r="K876" s="72" t="str">
        <f t="shared" si="83"/>
        <v/>
      </c>
      <c r="L876" s="38" t="e">
        <f ca="1">VLOOKUP(B876,TA_Rubric!$A$1:$G$93,4+LEFT(Type!$B$1,1),)</f>
        <v>#N/A</v>
      </c>
    </row>
    <row r="877" spans="1:12" ht="63.95" customHeight="1" x14ac:dyDescent="0.25">
      <c r="A877" s="39" t="str">
        <f t="shared" ca="1" si="79"/>
        <v/>
      </c>
      <c r="B877" s="39" t="str">
        <f t="shared" ca="1" si="80"/>
        <v/>
      </c>
      <c r="C877" s="49"/>
      <c r="D877" s="16" t="b">
        <f t="shared" ca="1" si="84"/>
        <v>0</v>
      </c>
      <c r="E877" s="42" t="str">
        <f ca="1">_xlfn.IFNA(VLOOKUP(B877,Rubric[],2+VALUE(LEFT(Type!$B$1,1)),),"")</f>
        <v/>
      </c>
      <c r="F877" s="42" t="str">
        <f ca="1">_xlfn.IFNA(VLOOKUP(A877,Table4[[#All],[Id_Serv]:[Dsg_EN Servico]],2+VALUE(LEFT(Type!$B$1,1)),0),"")</f>
        <v/>
      </c>
      <c r="G877" s="43" t="b">
        <f t="shared" ca="1" si="81"/>
        <v>0</v>
      </c>
      <c r="H877" s="73">
        <f t="shared" si="82"/>
        <v>14</v>
      </c>
      <c r="I877" s="73">
        <v>37</v>
      </c>
      <c r="J877" s="73">
        <v>2</v>
      </c>
      <c r="K877" s="72" t="str">
        <f t="shared" si="83"/>
        <v/>
      </c>
      <c r="L877" s="38" t="e">
        <f ca="1">VLOOKUP(B877,TA_Rubric!$A$1:$G$93,4+LEFT(Type!$B$1,1),)</f>
        <v>#N/A</v>
      </c>
    </row>
    <row r="878" spans="1:12" ht="63.95" customHeight="1" x14ac:dyDescent="0.25">
      <c r="A878" s="39" t="str">
        <f t="shared" ca="1" si="79"/>
        <v/>
      </c>
      <c r="B878" s="39" t="str">
        <f t="shared" ca="1" si="80"/>
        <v/>
      </c>
      <c r="C878" s="49"/>
      <c r="D878" s="16" t="b">
        <f t="shared" ca="1" si="84"/>
        <v>0</v>
      </c>
      <c r="E878" s="42" t="str">
        <f ca="1">_xlfn.IFNA(VLOOKUP(B878,Rubric[],2+VALUE(LEFT(Type!$B$1,1)),),"")</f>
        <v/>
      </c>
      <c r="F878" s="42" t="str">
        <f ca="1">_xlfn.IFNA(VLOOKUP(A878,Table4[[#All],[Id_Serv]:[Dsg_EN Servico]],2+VALUE(LEFT(Type!$B$1,1)),0),"")</f>
        <v/>
      </c>
      <c r="G878" s="43" t="b">
        <f t="shared" ca="1" si="81"/>
        <v>0</v>
      </c>
      <c r="H878" s="73">
        <f t="shared" si="82"/>
        <v>14</v>
      </c>
      <c r="I878" s="73">
        <v>38</v>
      </c>
      <c r="J878" s="73">
        <v>2</v>
      </c>
      <c r="K878" s="72" t="str">
        <f t="shared" si="83"/>
        <v/>
      </c>
      <c r="L878" s="38" t="e">
        <f ca="1">VLOOKUP(B878,TA_Rubric!$A$1:$G$93,4+LEFT(Type!$B$1,1),)</f>
        <v>#N/A</v>
      </c>
    </row>
    <row r="879" spans="1:12" ht="63.95" customHeight="1" x14ac:dyDescent="0.25">
      <c r="A879" s="39" t="str">
        <f t="shared" ca="1" si="79"/>
        <v/>
      </c>
      <c r="B879" s="39" t="str">
        <f t="shared" ca="1" si="80"/>
        <v/>
      </c>
      <c r="C879" s="49"/>
      <c r="D879" s="16" t="b">
        <f t="shared" ca="1" si="84"/>
        <v>0</v>
      </c>
      <c r="E879" s="42" t="str">
        <f ca="1">_xlfn.IFNA(VLOOKUP(B879,Rubric[],2+VALUE(LEFT(Type!$B$1,1)),),"")</f>
        <v/>
      </c>
      <c r="F879" s="42" t="str">
        <f ca="1">_xlfn.IFNA(VLOOKUP(A879,Table4[[#All],[Id_Serv]:[Dsg_EN Servico]],2+VALUE(LEFT(Type!$B$1,1)),0),"")</f>
        <v/>
      </c>
      <c r="G879" s="43" t="b">
        <f t="shared" ca="1" si="81"/>
        <v>0</v>
      </c>
      <c r="H879" s="73">
        <f t="shared" si="82"/>
        <v>14</v>
      </c>
      <c r="I879" s="73">
        <v>39</v>
      </c>
      <c r="J879" s="73">
        <v>2</v>
      </c>
      <c r="K879" s="72" t="str">
        <f t="shared" si="83"/>
        <v/>
      </c>
      <c r="L879" s="38" t="e">
        <f ca="1">VLOOKUP(B879,TA_Rubric!$A$1:$G$93,4+LEFT(Type!$B$1,1),)</f>
        <v>#N/A</v>
      </c>
    </row>
    <row r="880" spans="1:12" ht="63.95" customHeight="1" x14ac:dyDescent="0.25">
      <c r="A880" s="39" t="str">
        <f t="shared" ca="1" si="79"/>
        <v/>
      </c>
      <c r="B880" s="39" t="str">
        <f t="shared" ca="1" si="80"/>
        <v/>
      </c>
      <c r="C880" s="49"/>
      <c r="D880" s="16" t="b">
        <f t="shared" ca="1" si="84"/>
        <v>0</v>
      </c>
      <c r="E880" s="42" t="str">
        <f ca="1">_xlfn.IFNA(VLOOKUP(B880,Rubric[],2+VALUE(LEFT(Type!$B$1,1)),),"")</f>
        <v/>
      </c>
      <c r="F880" s="42" t="str">
        <f ca="1">_xlfn.IFNA(VLOOKUP(A880,Table4[[#All],[Id_Serv]:[Dsg_EN Servico]],2+VALUE(LEFT(Type!$B$1,1)),0),"")</f>
        <v/>
      </c>
      <c r="G880" s="43" t="b">
        <f t="shared" ca="1" si="81"/>
        <v>0</v>
      </c>
      <c r="H880" s="73">
        <f t="shared" si="82"/>
        <v>14</v>
      </c>
      <c r="I880" s="73">
        <v>40</v>
      </c>
      <c r="J880" s="73">
        <v>2</v>
      </c>
      <c r="K880" s="72" t="str">
        <f t="shared" si="83"/>
        <v/>
      </c>
      <c r="L880" s="38" t="e">
        <f ca="1">VLOOKUP(B880,TA_Rubric!$A$1:$G$93,4+LEFT(Type!$B$1,1),)</f>
        <v>#N/A</v>
      </c>
    </row>
    <row r="881" spans="1:12" ht="63.95" customHeight="1" x14ac:dyDescent="0.25">
      <c r="A881" s="39" t="str">
        <f t="shared" ca="1" si="79"/>
        <v/>
      </c>
      <c r="B881" s="39" t="str">
        <f t="shared" ca="1" si="80"/>
        <v/>
      </c>
      <c r="C881" s="49"/>
      <c r="D881" s="16" t="b">
        <f t="shared" ca="1" si="84"/>
        <v>0</v>
      </c>
      <c r="E881" s="42" t="str">
        <f ca="1">_xlfn.IFNA(VLOOKUP(B881,Rubric[],2+VALUE(LEFT(Type!$B$1,1)),),"")</f>
        <v/>
      </c>
      <c r="F881" s="42" t="str">
        <f ca="1">_xlfn.IFNA(VLOOKUP(A881,Table4[[#All],[Id_Serv]:[Dsg_EN Servico]],2+VALUE(LEFT(Type!$B$1,1)),0),"")</f>
        <v/>
      </c>
      <c r="G881" s="43" t="b">
        <f t="shared" ca="1" si="81"/>
        <v>0</v>
      </c>
      <c r="H881" s="73">
        <f t="shared" si="82"/>
        <v>14</v>
      </c>
      <c r="I881" s="73">
        <v>41</v>
      </c>
      <c r="J881" s="73">
        <v>2</v>
      </c>
      <c r="K881" s="72" t="str">
        <f t="shared" si="83"/>
        <v/>
      </c>
      <c r="L881" s="38" t="e">
        <f ca="1">VLOOKUP(B881,TA_Rubric!$A$1:$G$93,4+LEFT(Type!$B$1,1),)</f>
        <v>#N/A</v>
      </c>
    </row>
    <row r="882" spans="1:12" ht="63.95" customHeight="1" x14ac:dyDescent="0.25">
      <c r="A882" s="39" t="str">
        <f t="shared" ca="1" si="79"/>
        <v/>
      </c>
      <c r="B882" s="39" t="str">
        <f t="shared" ca="1" si="80"/>
        <v/>
      </c>
      <c r="C882" s="49"/>
      <c r="D882" s="16" t="b">
        <f t="shared" ca="1" si="84"/>
        <v>0</v>
      </c>
      <c r="E882" s="42" t="str">
        <f ca="1">_xlfn.IFNA(VLOOKUP(B882,Rubric[],2+VALUE(LEFT(Type!$B$1,1)),),"")</f>
        <v/>
      </c>
      <c r="F882" s="42" t="str">
        <f ca="1">_xlfn.IFNA(VLOOKUP(A882,Table4[[#All],[Id_Serv]:[Dsg_EN Servico]],2+VALUE(LEFT(Type!$B$1,1)),0),"")</f>
        <v/>
      </c>
      <c r="G882" s="43" t="b">
        <f t="shared" ca="1" si="81"/>
        <v>0</v>
      </c>
      <c r="H882" s="73">
        <f t="shared" si="82"/>
        <v>14</v>
      </c>
      <c r="I882" s="73">
        <v>42</v>
      </c>
      <c r="J882" s="73">
        <v>2</v>
      </c>
      <c r="K882" s="72" t="str">
        <f t="shared" si="83"/>
        <v/>
      </c>
      <c r="L882" s="38" t="e">
        <f ca="1">VLOOKUP(B882,TA_Rubric!$A$1:$G$93,4+LEFT(Type!$B$1,1),)</f>
        <v>#N/A</v>
      </c>
    </row>
    <row r="883" spans="1:12" ht="63.95" customHeight="1" x14ac:dyDescent="0.25">
      <c r="A883" s="39" t="str">
        <f t="shared" ca="1" si="79"/>
        <v/>
      </c>
      <c r="B883" s="39" t="str">
        <f t="shared" ca="1" si="80"/>
        <v/>
      </c>
      <c r="C883" s="49"/>
      <c r="D883" s="16" t="b">
        <f t="shared" ca="1" si="84"/>
        <v>0</v>
      </c>
      <c r="E883" s="42" t="str">
        <f ca="1">_xlfn.IFNA(VLOOKUP(B883,Rubric[],2+VALUE(LEFT(Type!$B$1,1)),),"")</f>
        <v/>
      </c>
      <c r="F883" s="42" t="str">
        <f ca="1">_xlfn.IFNA(VLOOKUP(A883,Table4[[#All],[Id_Serv]:[Dsg_EN Servico]],2+VALUE(LEFT(Type!$B$1,1)),0),"")</f>
        <v/>
      </c>
      <c r="G883" s="43" t="b">
        <f t="shared" ca="1" si="81"/>
        <v>0</v>
      </c>
      <c r="H883" s="73">
        <f t="shared" si="82"/>
        <v>14</v>
      </c>
      <c r="I883" s="73">
        <v>43</v>
      </c>
      <c r="J883" s="73">
        <v>2</v>
      </c>
      <c r="K883" s="72" t="str">
        <f t="shared" si="83"/>
        <v/>
      </c>
      <c r="L883" s="38" t="e">
        <f ca="1">VLOOKUP(B883,TA_Rubric!$A$1:$G$93,4+LEFT(Type!$B$1,1),)</f>
        <v>#N/A</v>
      </c>
    </row>
    <row r="884" spans="1:12" ht="63.95" customHeight="1" x14ac:dyDescent="0.25">
      <c r="A884" s="39" t="str">
        <f t="shared" ca="1" si="79"/>
        <v/>
      </c>
      <c r="B884" s="39" t="str">
        <f t="shared" ca="1" si="80"/>
        <v/>
      </c>
      <c r="C884" s="49"/>
      <c r="D884" s="16" t="b">
        <f t="shared" ca="1" si="84"/>
        <v>0</v>
      </c>
      <c r="E884" s="42" t="str">
        <f ca="1">_xlfn.IFNA(VLOOKUP(B884,Rubric[],2+VALUE(LEFT(Type!$B$1,1)),),"")</f>
        <v/>
      </c>
      <c r="F884" s="42" t="str">
        <f ca="1">_xlfn.IFNA(VLOOKUP(A884,Table4[[#All],[Id_Serv]:[Dsg_EN Servico]],2+VALUE(LEFT(Type!$B$1,1)),0),"")</f>
        <v/>
      </c>
      <c r="G884" s="43" t="b">
        <f t="shared" ca="1" si="81"/>
        <v>0</v>
      </c>
      <c r="H884" s="73">
        <f t="shared" si="82"/>
        <v>14</v>
      </c>
      <c r="I884" s="73">
        <v>44</v>
      </c>
      <c r="J884" s="73">
        <v>2</v>
      </c>
      <c r="K884" s="72" t="str">
        <f t="shared" si="83"/>
        <v/>
      </c>
      <c r="L884" s="38" t="e">
        <f ca="1">VLOOKUP(B884,TA_Rubric!$A$1:$G$93,4+LEFT(Type!$B$1,1),)</f>
        <v>#N/A</v>
      </c>
    </row>
    <row r="885" spans="1:12" ht="63.95" customHeight="1" x14ac:dyDescent="0.25">
      <c r="A885" s="39" t="str">
        <f t="shared" ca="1" si="79"/>
        <v/>
      </c>
      <c r="B885" s="39" t="str">
        <f t="shared" ca="1" si="80"/>
        <v/>
      </c>
      <c r="C885" s="49"/>
      <c r="D885" s="16" t="b">
        <f t="shared" ca="1" si="84"/>
        <v>0</v>
      </c>
      <c r="E885" s="42" t="str">
        <f ca="1">_xlfn.IFNA(VLOOKUP(B885,Rubric[],2+VALUE(LEFT(Type!$B$1,1)),),"")</f>
        <v/>
      </c>
      <c r="F885" s="42" t="str">
        <f ca="1">_xlfn.IFNA(VLOOKUP(A885,Table4[[#All],[Id_Serv]:[Dsg_EN Servico]],2+VALUE(LEFT(Type!$B$1,1)),0),"")</f>
        <v/>
      </c>
      <c r="G885" s="43" t="b">
        <f t="shared" ca="1" si="81"/>
        <v>0</v>
      </c>
      <c r="H885" s="73">
        <f t="shared" si="82"/>
        <v>14</v>
      </c>
      <c r="I885" s="73">
        <v>45</v>
      </c>
      <c r="J885" s="73">
        <v>2</v>
      </c>
      <c r="K885" s="72" t="str">
        <f t="shared" si="83"/>
        <v/>
      </c>
      <c r="L885" s="38" t="e">
        <f ca="1">VLOOKUP(B885,TA_Rubric!$A$1:$G$93,4+LEFT(Type!$B$1,1),)</f>
        <v>#N/A</v>
      </c>
    </row>
    <row r="886" spans="1:12" ht="63.95" customHeight="1" x14ac:dyDescent="0.25">
      <c r="A886" s="39" t="str">
        <f t="shared" ca="1" si="79"/>
        <v/>
      </c>
      <c r="B886" s="39" t="str">
        <f t="shared" ca="1" si="80"/>
        <v/>
      </c>
      <c r="C886" s="49"/>
      <c r="D886" s="16" t="b">
        <f t="shared" ca="1" si="84"/>
        <v>0</v>
      </c>
      <c r="E886" s="42" t="str">
        <f ca="1">_xlfn.IFNA(VLOOKUP(B886,Rubric[],2+VALUE(LEFT(Type!$B$1,1)),),"")</f>
        <v/>
      </c>
      <c r="F886" s="42" t="str">
        <f ca="1">_xlfn.IFNA(VLOOKUP(A886,Table4[[#All],[Id_Serv]:[Dsg_EN Servico]],2+VALUE(LEFT(Type!$B$1,1)),0),"")</f>
        <v/>
      </c>
      <c r="G886" s="43" t="b">
        <f t="shared" ca="1" si="81"/>
        <v>0</v>
      </c>
      <c r="H886" s="73">
        <f t="shared" si="82"/>
        <v>14</v>
      </c>
      <c r="I886" s="73">
        <v>46</v>
      </c>
      <c r="J886" s="73">
        <v>2</v>
      </c>
      <c r="K886" s="72" t="str">
        <f t="shared" si="83"/>
        <v/>
      </c>
      <c r="L886" s="38" t="e">
        <f ca="1">VLOOKUP(B886,TA_Rubric!$A$1:$G$93,4+LEFT(Type!$B$1,1),)</f>
        <v>#N/A</v>
      </c>
    </row>
    <row r="887" spans="1:12" ht="63.95" customHeight="1" x14ac:dyDescent="0.25">
      <c r="A887" s="39" t="str">
        <f t="shared" ca="1" si="79"/>
        <v/>
      </c>
      <c r="B887" s="39" t="str">
        <f t="shared" ca="1" si="80"/>
        <v/>
      </c>
      <c r="C887" s="49"/>
      <c r="D887" s="16" t="b">
        <f t="shared" ca="1" si="84"/>
        <v>0</v>
      </c>
      <c r="E887" s="42" t="str">
        <f ca="1">_xlfn.IFNA(VLOOKUP(B887,Rubric[],2+VALUE(LEFT(Type!$B$1,1)),),"")</f>
        <v/>
      </c>
      <c r="F887" s="42" t="str">
        <f ca="1">_xlfn.IFNA(VLOOKUP(A887,Table4[[#All],[Id_Serv]:[Dsg_EN Servico]],2+VALUE(LEFT(Type!$B$1,1)),0),"")</f>
        <v/>
      </c>
      <c r="G887" s="43" t="b">
        <f t="shared" ca="1" si="81"/>
        <v>0</v>
      </c>
      <c r="H887" s="73">
        <f t="shared" si="82"/>
        <v>14</v>
      </c>
      <c r="I887" s="73">
        <v>47</v>
      </c>
      <c r="J887" s="73">
        <v>2</v>
      </c>
      <c r="K887" s="72" t="str">
        <f t="shared" si="83"/>
        <v/>
      </c>
      <c r="L887" s="38" t="e">
        <f ca="1">VLOOKUP(B887,TA_Rubric!$A$1:$G$93,4+LEFT(Type!$B$1,1),)</f>
        <v>#N/A</v>
      </c>
    </row>
    <row r="888" spans="1:12" ht="63.95" customHeight="1" x14ac:dyDescent="0.25">
      <c r="A888" s="39" t="str">
        <f t="shared" ca="1" si="79"/>
        <v/>
      </c>
      <c r="B888" s="39" t="str">
        <f t="shared" ca="1" si="80"/>
        <v/>
      </c>
      <c r="C888" s="49"/>
      <c r="D888" s="16" t="b">
        <f t="shared" ca="1" si="84"/>
        <v>0</v>
      </c>
      <c r="E888" s="42" t="str">
        <f ca="1">_xlfn.IFNA(VLOOKUP(B888,Rubric[],2+VALUE(LEFT(Type!$B$1,1)),),"")</f>
        <v/>
      </c>
      <c r="F888" s="42" t="str">
        <f ca="1">_xlfn.IFNA(VLOOKUP(A888,Table4[[#All],[Id_Serv]:[Dsg_EN Servico]],2+VALUE(LEFT(Type!$B$1,1)),0),"")</f>
        <v/>
      </c>
      <c r="G888" s="43" t="b">
        <f t="shared" ca="1" si="81"/>
        <v>0</v>
      </c>
      <c r="H888" s="73">
        <f t="shared" si="82"/>
        <v>14</v>
      </c>
      <c r="I888" s="73">
        <v>48</v>
      </c>
      <c r="J888" s="73">
        <v>2</v>
      </c>
      <c r="K888" s="72" t="str">
        <f t="shared" si="83"/>
        <v/>
      </c>
      <c r="L888" s="38" t="e">
        <f ca="1">VLOOKUP(B888,TA_Rubric!$A$1:$G$93,4+LEFT(Type!$B$1,1),)</f>
        <v>#N/A</v>
      </c>
    </row>
    <row r="889" spans="1:12" ht="63.95" customHeight="1" x14ac:dyDescent="0.25">
      <c r="A889" s="39" t="str">
        <f t="shared" ca="1" si="79"/>
        <v/>
      </c>
      <c r="B889" s="39" t="str">
        <f t="shared" ca="1" si="80"/>
        <v/>
      </c>
      <c r="C889" s="49"/>
      <c r="D889" s="16" t="b">
        <f t="shared" ca="1" si="84"/>
        <v>0</v>
      </c>
      <c r="E889" s="42" t="str">
        <f ca="1">_xlfn.IFNA(VLOOKUP(B889,Rubric[],2+VALUE(LEFT(Type!$B$1,1)),),"")</f>
        <v/>
      </c>
      <c r="F889" s="42" t="str">
        <f ca="1">_xlfn.IFNA(VLOOKUP(A889,Table4[[#All],[Id_Serv]:[Dsg_EN Servico]],2+VALUE(LEFT(Type!$B$1,1)),0),"")</f>
        <v/>
      </c>
      <c r="G889" s="43" t="b">
        <f t="shared" ca="1" si="81"/>
        <v>0</v>
      </c>
      <c r="H889" s="73">
        <f t="shared" si="82"/>
        <v>14</v>
      </c>
      <c r="I889" s="73">
        <v>49</v>
      </c>
      <c r="J889" s="73">
        <v>2</v>
      </c>
      <c r="K889" s="72" t="str">
        <f t="shared" si="83"/>
        <v/>
      </c>
      <c r="L889" s="38" t="e">
        <f ca="1">VLOOKUP(B889,TA_Rubric!$A$1:$G$93,4+LEFT(Type!$B$1,1),)</f>
        <v>#N/A</v>
      </c>
    </row>
    <row r="890" spans="1:12" ht="63.95" customHeight="1" x14ac:dyDescent="0.25">
      <c r="A890" s="39" t="str">
        <f t="shared" ca="1" si="79"/>
        <v/>
      </c>
      <c r="B890" s="39" t="str">
        <f t="shared" ca="1" si="80"/>
        <v/>
      </c>
      <c r="C890" s="49"/>
      <c r="D890" s="16" t="b">
        <f t="shared" ca="1" si="84"/>
        <v>0</v>
      </c>
      <c r="E890" s="42" t="str">
        <f ca="1">_xlfn.IFNA(VLOOKUP(B890,Rubric[],2+VALUE(LEFT(Type!$B$1,1)),),"")</f>
        <v/>
      </c>
      <c r="F890" s="42" t="str">
        <f ca="1">_xlfn.IFNA(VLOOKUP(A890,Table4[[#All],[Id_Serv]:[Dsg_EN Servico]],2+VALUE(LEFT(Type!$B$1,1)),0),"")</f>
        <v/>
      </c>
      <c r="G890" s="43" t="b">
        <f t="shared" ca="1" si="81"/>
        <v>0</v>
      </c>
      <c r="H890" s="73">
        <f t="shared" si="82"/>
        <v>14</v>
      </c>
      <c r="I890" s="73">
        <v>50</v>
      </c>
      <c r="J890" s="73">
        <v>2</v>
      </c>
      <c r="K890" s="72" t="str">
        <f t="shared" si="83"/>
        <v/>
      </c>
      <c r="L890" s="38" t="e">
        <f ca="1">VLOOKUP(B890,TA_Rubric!$A$1:$G$93,4+LEFT(Type!$B$1,1),)</f>
        <v>#N/A</v>
      </c>
    </row>
    <row r="891" spans="1:12" ht="63.95" customHeight="1" x14ac:dyDescent="0.25">
      <c r="A891" s="39" t="str">
        <f t="shared" ca="1" si="79"/>
        <v/>
      </c>
      <c r="B891" s="39" t="str">
        <f t="shared" ca="1" si="80"/>
        <v/>
      </c>
      <c r="C891" s="49"/>
      <c r="D891" s="16" t="b">
        <f t="shared" ca="1" si="84"/>
        <v>0</v>
      </c>
      <c r="E891" s="42" t="str">
        <f ca="1">_xlfn.IFNA(VLOOKUP(B891,Rubric[],2+VALUE(LEFT(Type!$B$1,1)),),"")</f>
        <v/>
      </c>
      <c r="F891" s="42" t="str">
        <f ca="1">_xlfn.IFNA(VLOOKUP(A891,Table4[[#All],[Id_Serv]:[Dsg_EN Servico]],2+VALUE(LEFT(Type!$B$1,1)),0),"")</f>
        <v/>
      </c>
      <c r="G891" s="43" t="b">
        <f t="shared" ca="1" si="81"/>
        <v>0</v>
      </c>
      <c r="H891" s="73">
        <f t="shared" si="82"/>
        <v>14</v>
      </c>
      <c r="I891" s="73">
        <v>51</v>
      </c>
      <c r="J891" s="73">
        <v>2</v>
      </c>
      <c r="K891" s="72" t="str">
        <f t="shared" si="83"/>
        <v/>
      </c>
      <c r="L891" s="38" t="e">
        <f ca="1">VLOOKUP(B891,TA_Rubric!$A$1:$G$93,4+LEFT(Type!$B$1,1),)</f>
        <v>#N/A</v>
      </c>
    </row>
    <row r="892" spans="1:12" ht="63.95" customHeight="1" x14ac:dyDescent="0.25">
      <c r="A892" s="39" t="str">
        <f t="shared" ca="1" si="79"/>
        <v/>
      </c>
      <c r="B892" s="39" t="str">
        <f t="shared" ca="1" si="80"/>
        <v/>
      </c>
      <c r="C892" s="49"/>
      <c r="D892" s="16" t="b">
        <f t="shared" ca="1" si="84"/>
        <v>0</v>
      </c>
      <c r="E892" s="42" t="str">
        <f ca="1">_xlfn.IFNA(VLOOKUP(B892,Rubric[],2+VALUE(LEFT(Type!$B$1,1)),),"")</f>
        <v/>
      </c>
      <c r="F892" s="42" t="str">
        <f ca="1">_xlfn.IFNA(VLOOKUP(A892,Table4[[#All],[Id_Serv]:[Dsg_EN Servico]],2+VALUE(LEFT(Type!$B$1,1)),0),"")</f>
        <v/>
      </c>
      <c r="G892" s="43" t="b">
        <f t="shared" ca="1" si="81"/>
        <v>0</v>
      </c>
      <c r="H892" s="73">
        <f t="shared" si="82"/>
        <v>14</v>
      </c>
      <c r="I892" s="73">
        <v>52</v>
      </c>
      <c r="J892" s="73">
        <v>2</v>
      </c>
      <c r="K892" s="72" t="str">
        <f t="shared" si="83"/>
        <v/>
      </c>
      <c r="L892" s="38" t="e">
        <f ca="1">VLOOKUP(B892,TA_Rubric!$A$1:$G$93,4+LEFT(Type!$B$1,1),)</f>
        <v>#N/A</v>
      </c>
    </row>
    <row r="893" spans="1:12" ht="63.95" customHeight="1" x14ac:dyDescent="0.25">
      <c r="A893" s="39" t="str">
        <f t="shared" ca="1" si="79"/>
        <v/>
      </c>
      <c r="B893" s="39" t="str">
        <f t="shared" ca="1" si="80"/>
        <v/>
      </c>
      <c r="C893" s="49"/>
      <c r="D893" s="16" t="b">
        <f t="shared" ca="1" si="84"/>
        <v>0</v>
      </c>
      <c r="E893" s="42" t="str">
        <f ca="1">_xlfn.IFNA(VLOOKUP(B893,Rubric[],2+VALUE(LEFT(Type!$B$1,1)),),"")</f>
        <v/>
      </c>
      <c r="F893" s="42" t="str">
        <f ca="1">_xlfn.IFNA(VLOOKUP(A893,Table4[[#All],[Id_Serv]:[Dsg_EN Servico]],2+VALUE(LEFT(Type!$B$1,1)),0),"")</f>
        <v/>
      </c>
      <c r="G893" s="43" t="b">
        <f t="shared" ca="1" si="81"/>
        <v>0</v>
      </c>
      <c r="H893" s="73">
        <f t="shared" si="82"/>
        <v>14</v>
      </c>
      <c r="I893" s="73">
        <v>53</v>
      </c>
      <c r="J893" s="73">
        <v>2</v>
      </c>
      <c r="K893" s="72" t="str">
        <f t="shared" si="83"/>
        <v/>
      </c>
      <c r="L893" s="38" t="e">
        <f ca="1">VLOOKUP(B893,TA_Rubric!$A$1:$G$93,4+LEFT(Type!$B$1,1),)</f>
        <v>#N/A</v>
      </c>
    </row>
    <row r="894" spans="1:12" ht="63.95" customHeight="1" x14ac:dyDescent="0.25">
      <c r="A894" s="39" t="str">
        <f t="shared" ca="1" si="79"/>
        <v/>
      </c>
      <c r="B894" s="39" t="str">
        <f t="shared" ca="1" si="80"/>
        <v/>
      </c>
      <c r="C894" s="49"/>
      <c r="D894" s="16" t="b">
        <f t="shared" ca="1" si="84"/>
        <v>0</v>
      </c>
      <c r="E894" s="42" t="str">
        <f ca="1">_xlfn.IFNA(VLOOKUP(B894,Rubric[],2+VALUE(LEFT(Type!$B$1,1)),),"")</f>
        <v/>
      </c>
      <c r="F894" s="42" t="str">
        <f ca="1">_xlfn.IFNA(VLOOKUP(A894,Table4[[#All],[Id_Serv]:[Dsg_EN Servico]],2+VALUE(LEFT(Type!$B$1,1)),0),"")</f>
        <v/>
      </c>
      <c r="G894" s="43" t="b">
        <f t="shared" ca="1" si="81"/>
        <v>0</v>
      </c>
      <c r="H894" s="73">
        <f t="shared" si="82"/>
        <v>14</v>
      </c>
      <c r="I894" s="73">
        <v>54</v>
      </c>
      <c r="J894" s="73">
        <v>2</v>
      </c>
      <c r="K894" s="72" t="str">
        <f t="shared" si="83"/>
        <v/>
      </c>
      <c r="L894" s="38" t="e">
        <f ca="1">VLOOKUP(B894,TA_Rubric!$A$1:$G$93,4+LEFT(Type!$B$1,1),)</f>
        <v>#N/A</v>
      </c>
    </row>
    <row r="895" spans="1:12" ht="63.95" customHeight="1" x14ac:dyDescent="0.25">
      <c r="A895" s="39" t="str">
        <f t="shared" ca="1" si="79"/>
        <v/>
      </c>
      <c r="B895" s="39" t="str">
        <f t="shared" ca="1" si="80"/>
        <v/>
      </c>
      <c r="C895" s="49"/>
      <c r="D895" s="16" t="b">
        <f t="shared" ca="1" si="84"/>
        <v>0</v>
      </c>
      <c r="E895" s="42" t="str">
        <f ca="1">_xlfn.IFNA(VLOOKUP(B895,Rubric[],2+VALUE(LEFT(Type!$B$1,1)),),"")</f>
        <v/>
      </c>
      <c r="F895" s="42" t="str">
        <f ca="1">_xlfn.IFNA(VLOOKUP(A895,Table4[[#All],[Id_Serv]:[Dsg_EN Servico]],2+VALUE(LEFT(Type!$B$1,1)),0),"")</f>
        <v/>
      </c>
      <c r="G895" s="43" t="b">
        <f t="shared" ca="1" si="81"/>
        <v>0</v>
      </c>
      <c r="H895" s="73">
        <f t="shared" si="82"/>
        <v>14</v>
      </c>
      <c r="I895" s="73">
        <v>55</v>
      </c>
      <c r="J895" s="73">
        <v>2</v>
      </c>
      <c r="K895" s="72" t="str">
        <f t="shared" si="83"/>
        <v/>
      </c>
      <c r="L895" s="38" t="e">
        <f ca="1">VLOOKUP(B895,TA_Rubric!$A$1:$G$93,4+LEFT(Type!$B$1,1),)</f>
        <v>#N/A</v>
      </c>
    </row>
    <row r="896" spans="1:12" ht="63.95" customHeight="1" x14ac:dyDescent="0.25">
      <c r="A896" s="39" t="str">
        <f t="shared" ca="1" si="79"/>
        <v/>
      </c>
      <c r="B896" s="39" t="str">
        <f t="shared" ca="1" si="80"/>
        <v/>
      </c>
      <c r="C896" s="49"/>
      <c r="D896" s="16" t="b">
        <f t="shared" ca="1" si="84"/>
        <v>0</v>
      </c>
      <c r="E896" s="42" t="str">
        <f ca="1">_xlfn.IFNA(VLOOKUP(B896,Rubric[],2+VALUE(LEFT(Type!$B$1,1)),),"")</f>
        <v/>
      </c>
      <c r="F896" s="42" t="str">
        <f ca="1">_xlfn.IFNA(VLOOKUP(A896,Table4[[#All],[Id_Serv]:[Dsg_EN Servico]],2+VALUE(LEFT(Type!$B$1,1)),0),"")</f>
        <v/>
      </c>
      <c r="G896" s="43" t="b">
        <f t="shared" ca="1" si="81"/>
        <v>0</v>
      </c>
      <c r="H896" s="73">
        <f t="shared" si="82"/>
        <v>14</v>
      </c>
      <c r="I896" s="73">
        <v>56</v>
      </c>
      <c r="J896" s="73">
        <v>2</v>
      </c>
      <c r="K896" s="72" t="str">
        <f t="shared" si="83"/>
        <v/>
      </c>
      <c r="L896" s="38" t="e">
        <f ca="1">VLOOKUP(B896,TA_Rubric!$A$1:$G$93,4+LEFT(Type!$B$1,1),)</f>
        <v>#N/A</v>
      </c>
    </row>
    <row r="897" spans="1:12" ht="63.95" customHeight="1" x14ac:dyDescent="0.25">
      <c r="A897" s="39" t="str">
        <f t="shared" ca="1" si="79"/>
        <v/>
      </c>
      <c r="B897" s="39" t="str">
        <f t="shared" ca="1" si="80"/>
        <v/>
      </c>
      <c r="C897" s="49"/>
      <c r="D897" s="16" t="b">
        <f t="shared" ca="1" si="84"/>
        <v>0</v>
      </c>
      <c r="E897" s="42" t="str">
        <f ca="1">_xlfn.IFNA(VLOOKUP(B897,Rubric[],2+VALUE(LEFT(Type!$B$1,1)),),"")</f>
        <v/>
      </c>
      <c r="F897" s="42" t="str">
        <f ca="1">_xlfn.IFNA(VLOOKUP(A897,Table4[[#All],[Id_Serv]:[Dsg_EN Servico]],2+VALUE(LEFT(Type!$B$1,1)),0),"")</f>
        <v/>
      </c>
      <c r="G897" s="43" t="b">
        <f t="shared" ca="1" si="81"/>
        <v>0</v>
      </c>
      <c r="H897" s="73">
        <f t="shared" si="82"/>
        <v>14</v>
      </c>
      <c r="I897" s="73">
        <v>57</v>
      </c>
      <c r="J897" s="73">
        <v>2</v>
      </c>
      <c r="K897" s="72" t="str">
        <f t="shared" si="83"/>
        <v/>
      </c>
      <c r="L897" s="38" t="e">
        <f ca="1">VLOOKUP(B897,TA_Rubric!$A$1:$G$93,4+LEFT(Type!$B$1,1),)</f>
        <v>#N/A</v>
      </c>
    </row>
    <row r="898" spans="1:12" ht="63.95" customHeight="1" x14ac:dyDescent="0.25">
      <c r="A898" s="39" t="str">
        <f t="shared" ref="A898:A961" ca="1" si="85">INDIRECT("Type!"&amp;ADDRESS(H898,J898))</f>
        <v/>
      </c>
      <c r="B898" s="39" t="str">
        <f t="shared" ref="B898:B961" ca="1" si="86">IF(A898="","",I898)</f>
        <v/>
      </c>
      <c r="C898" s="49"/>
      <c r="D898" s="16" t="b">
        <f t="shared" ca="1" si="84"/>
        <v>0</v>
      </c>
      <c r="E898" s="42" t="str">
        <f ca="1">_xlfn.IFNA(VLOOKUP(B898,Rubric[],2+VALUE(LEFT(Type!$B$1,1)),),"")</f>
        <v/>
      </c>
      <c r="F898" s="42" t="str">
        <f ca="1">_xlfn.IFNA(VLOOKUP(A898,Table4[[#All],[Id_Serv]:[Dsg_EN Servico]],2+VALUE(LEFT(Type!$B$1,1)),0),"")</f>
        <v/>
      </c>
      <c r="G898" s="43" t="b">
        <f t="shared" ref="G898:G961" ca="1" si="87">IF(A898="",FALSE,INDIRECT("Type!"&amp;ADDRESS(H898,J898+2)))</f>
        <v>0</v>
      </c>
      <c r="H898" s="73">
        <f t="shared" si="82"/>
        <v>14</v>
      </c>
      <c r="I898" s="73">
        <v>58</v>
      </c>
      <c r="J898" s="73">
        <v>2</v>
      </c>
      <c r="K898" s="72" t="str">
        <f t="shared" si="83"/>
        <v/>
      </c>
      <c r="L898" s="38" t="e">
        <f ca="1">VLOOKUP(B898,TA_Rubric!$A$1:$G$93,4+LEFT(Type!$B$1,1),)</f>
        <v>#N/A</v>
      </c>
    </row>
    <row r="899" spans="1:12" ht="63.95" customHeight="1" x14ac:dyDescent="0.25">
      <c r="A899" s="39" t="str">
        <f t="shared" ca="1" si="85"/>
        <v/>
      </c>
      <c r="B899" s="39" t="str">
        <f t="shared" ca="1" si="86"/>
        <v/>
      </c>
      <c r="C899" s="49"/>
      <c r="D899" s="16" t="b">
        <f t="shared" ca="1" si="84"/>
        <v>0</v>
      </c>
      <c r="E899" s="42" t="str">
        <f ca="1">_xlfn.IFNA(VLOOKUP(B899,Rubric[],2+VALUE(LEFT(Type!$B$1,1)),),"")</f>
        <v/>
      </c>
      <c r="F899" s="42" t="str">
        <f ca="1">_xlfn.IFNA(VLOOKUP(A899,Table4[[#All],[Id_Serv]:[Dsg_EN Servico]],2+VALUE(LEFT(Type!$B$1,1)),0),"")</f>
        <v/>
      </c>
      <c r="G899" s="43" t="b">
        <f t="shared" ca="1" si="87"/>
        <v>0</v>
      </c>
      <c r="H899" s="73">
        <f t="shared" ref="H899:H962" si="88">IF(I898&gt;I899,H898+1,H898)</f>
        <v>14</v>
      </c>
      <c r="I899" s="73">
        <v>59</v>
      </c>
      <c r="J899" s="73">
        <v>2</v>
      </c>
      <c r="K899" s="72" t="str">
        <f t="shared" ref="K899:K962" si="89">IF(C899&lt;&gt;"",1,"")</f>
        <v/>
      </c>
      <c r="L899" s="38" t="e">
        <f ca="1">VLOOKUP(B899,TA_Rubric!$A$1:$G$93,4+LEFT(Type!$B$1,1),)</f>
        <v>#N/A</v>
      </c>
    </row>
    <row r="900" spans="1:12" ht="63.95" customHeight="1" x14ac:dyDescent="0.25">
      <c r="A900" s="39" t="str">
        <f t="shared" ca="1" si="85"/>
        <v/>
      </c>
      <c r="B900" s="39" t="str">
        <f t="shared" ca="1" si="86"/>
        <v/>
      </c>
      <c r="C900" s="49"/>
      <c r="D900" s="16" t="b">
        <f t="shared" ca="1" si="84"/>
        <v>0</v>
      </c>
      <c r="E900" s="42" t="str">
        <f ca="1">_xlfn.IFNA(VLOOKUP(B900,Rubric[],2+VALUE(LEFT(Type!$B$1,1)),),"")</f>
        <v/>
      </c>
      <c r="F900" s="42" t="str">
        <f ca="1">_xlfn.IFNA(VLOOKUP(A900,Table4[[#All],[Id_Serv]:[Dsg_EN Servico]],2+VALUE(LEFT(Type!$B$1,1)),0),"")</f>
        <v/>
      </c>
      <c r="G900" s="43" t="b">
        <f t="shared" ca="1" si="87"/>
        <v>0</v>
      </c>
      <c r="H900" s="73">
        <f t="shared" si="88"/>
        <v>14</v>
      </c>
      <c r="I900" s="73">
        <v>60</v>
      </c>
      <c r="J900" s="73">
        <v>2</v>
      </c>
      <c r="K900" s="72" t="str">
        <f t="shared" si="89"/>
        <v/>
      </c>
      <c r="L900" s="38" t="e">
        <f ca="1">VLOOKUP(B900,TA_Rubric!$A$1:$G$93,4+LEFT(Type!$B$1,1),)</f>
        <v>#N/A</v>
      </c>
    </row>
    <row r="901" spans="1:12" ht="63.95" customHeight="1" x14ac:dyDescent="0.25">
      <c r="A901" s="39" t="str">
        <f t="shared" ca="1" si="85"/>
        <v/>
      </c>
      <c r="B901" s="39" t="str">
        <f t="shared" ca="1" si="86"/>
        <v/>
      </c>
      <c r="C901" s="49"/>
      <c r="D901" s="16" t="b">
        <f t="shared" ca="1" si="84"/>
        <v>0</v>
      </c>
      <c r="E901" s="42" t="str">
        <f ca="1">_xlfn.IFNA(VLOOKUP(B901,Rubric[],2+VALUE(LEFT(Type!$B$1,1)),),"")</f>
        <v/>
      </c>
      <c r="F901" s="42" t="str">
        <f ca="1">_xlfn.IFNA(VLOOKUP(A901,Table4[[#All],[Id_Serv]:[Dsg_EN Servico]],2+VALUE(LEFT(Type!$B$1,1)),0),"")</f>
        <v/>
      </c>
      <c r="G901" s="43" t="b">
        <f t="shared" ca="1" si="87"/>
        <v>0</v>
      </c>
      <c r="H901" s="73">
        <f t="shared" si="88"/>
        <v>14</v>
      </c>
      <c r="I901" s="73">
        <v>61</v>
      </c>
      <c r="J901" s="73">
        <v>2</v>
      </c>
      <c r="K901" s="72" t="str">
        <f t="shared" si="89"/>
        <v/>
      </c>
      <c r="L901" s="38" t="e">
        <f ca="1">VLOOKUP(B901,TA_Rubric!$A$1:$G$93,4+LEFT(Type!$B$1,1),)</f>
        <v>#N/A</v>
      </c>
    </row>
    <row r="902" spans="1:12" ht="63.95" customHeight="1" x14ac:dyDescent="0.25">
      <c r="A902" s="39" t="str">
        <f t="shared" ca="1" si="85"/>
        <v/>
      </c>
      <c r="B902" s="39" t="str">
        <f t="shared" ca="1" si="86"/>
        <v/>
      </c>
      <c r="C902" s="49"/>
      <c r="D902" s="16" t="b">
        <f t="shared" ca="1" si="84"/>
        <v>0</v>
      </c>
      <c r="E902" s="42" t="str">
        <f ca="1">_xlfn.IFNA(VLOOKUP(B902,Rubric[],2+VALUE(LEFT(Type!$B$1,1)),),"")</f>
        <v/>
      </c>
      <c r="F902" s="42" t="str">
        <f ca="1">_xlfn.IFNA(VLOOKUP(A902,Table4[[#All],[Id_Serv]:[Dsg_EN Servico]],2+VALUE(LEFT(Type!$B$1,1)),0),"")</f>
        <v/>
      </c>
      <c r="G902" s="43" t="b">
        <f t="shared" ca="1" si="87"/>
        <v>0</v>
      </c>
      <c r="H902" s="73">
        <f t="shared" si="88"/>
        <v>14</v>
      </c>
      <c r="I902" s="73">
        <v>62</v>
      </c>
      <c r="J902" s="73">
        <v>2</v>
      </c>
      <c r="K902" s="72" t="str">
        <f t="shared" si="89"/>
        <v/>
      </c>
      <c r="L902" s="38" t="e">
        <f ca="1">VLOOKUP(B902,TA_Rubric!$A$1:$G$93,4+LEFT(Type!$B$1,1),)</f>
        <v>#N/A</v>
      </c>
    </row>
    <row r="903" spans="1:12" ht="63.95" customHeight="1" x14ac:dyDescent="0.25">
      <c r="A903" s="39" t="str">
        <f t="shared" ca="1" si="85"/>
        <v/>
      </c>
      <c r="B903" s="39" t="str">
        <f t="shared" ca="1" si="86"/>
        <v/>
      </c>
      <c r="C903" s="49"/>
      <c r="D903" s="16" t="b">
        <f t="shared" ca="1" si="84"/>
        <v>0</v>
      </c>
      <c r="E903" s="42" t="str">
        <f ca="1">_xlfn.IFNA(VLOOKUP(B903,Rubric[],2+VALUE(LEFT(Type!$B$1,1)),),"")</f>
        <v/>
      </c>
      <c r="F903" s="42" t="str">
        <f ca="1">_xlfn.IFNA(VLOOKUP(A903,Table4[[#All],[Id_Serv]:[Dsg_EN Servico]],2+VALUE(LEFT(Type!$B$1,1)),0),"")</f>
        <v/>
      </c>
      <c r="G903" s="43" t="b">
        <f t="shared" ca="1" si="87"/>
        <v>0</v>
      </c>
      <c r="H903" s="73">
        <f t="shared" si="88"/>
        <v>14</v>
      </c>
      <c r="I903" s="73">
        <v>63</v>
      </c>
      <c r="J903" s="73">
        <v>2</v>
      </c>
      <c r="K903" s="72" t="str">
        <f t="shared" si="89"/>
        <v/>
      </c>
      <c r="L903" s="38" t="e">
        <f ca="1">VLOOKUP(B903,TA_Rubric!$A$1:$G$93,4+LEFT(Type!$B$1,1),)</f>
        <v>#N/A</v>
      </c>
    </row>
    <row r="904" spans="1:12" ht="63.95" customHeight="1" x14ac:dyDescent="0.25">
      <c r="A904" s="39" t="str">
        <f t="shared" ca="1" si="85"/>
        <v/>
      </c>
      <c r="B904" s="39" t="str">
        <f t="shared" ca="1" si="86"/>
        <v/>
      </c>
      <c r="C904" s="49"/>
      <c r="D904" s="16" t="b">
        <f t="shared" ca="1" si="84"/>
        <v>0</v>
      </c>
      <c r="E904" s="42" t="str">
        <f ca="1">_xlfn.IFNA(VLOOKUP(B904,Rubric[],2+VALUE(LEFT(Type!$B$1,1)),),"")</f>
        <v/>
      </c>
      <c r="F904" s="42" t="str">
        <f ca="1">_xlfn.IFNA(VLOOKUP(A904,Table4[[#All],[Id_Serv]:[Dsg_EN Servico]],2+VALUE(LEFT(Type!$B$1,1)),0),"")</f>
        <v/>
      </c>
      <c r="G904" s="43" t="b">
        <f t="shared" ca="1" si="87"/>
        <v>0</v>
      </c>
      <c r="H904" s="73">
        <f t="shared" si="88"/>
        <v>14</v>
      </c>
      <c r="I904" s="73">
        <v>64</v>
      </c>
      <c r="J904" s="73">
        <v>2</v>
      </c>
      <c r="K904" s="72" t="str">
        <f t="shared" si="89"/>
        <v/>
      </c>
      <c r="L904" s="38" t="e">
        <f ca="1">VLOOKUP(B904,TA_Rubric!$A$1:$G$93,4+LEFT(Type!$B$1,1),)</f>
        <v>#N/A</v>
      </c>
    </row>
    <row r="905" spans="1:12" ht="63.95" customHeight="1" x14ac:dyDescent="0.25">
      <c r="A905" s="39" t="str">
        <f t="shared" ca="1" si="85"/>
        <v/>
      </c>
      <c r="B905" s="39" t="str">
        <f t="shared" ca="1" si="86"/>
        <v/>
      </c>
      <c r="C905" s="49"/>
      <c r="D905" s="16" t="b">
        <f t="shared" ca="1" si="84"/>
        <v>0</v>
      </c>
      <c r="E905" s="42" t="str">
        <f ca="1">_xlfn.IFNA(VLOOKUP(B905,Rubric[],2+VALUE(LEFT(Type!$B$1,1)),),"")</f>
        <v/>
      </c>
      <c r="F905" s="42" t="str">
        <f ca="1">_xlfn.IFNA(VLOOKUP(A905,Table4[[#All],[Id_Serv]:[Dsg_EN Servico]],2+VALUE(LEFT(Type!$B$1,1)),0),"")</f>
        <v/>
      </c>
      <c r="G905" s="43" t="b">
        <f t="shared" ca="1" si="87"/>
        <v>0</v>
      </c>
      <c r="H905" s="73">
        <f t="shared" si="88"/>
        <v>14</v>
      </c>
      <c r="I905" s="73">
        <v>65</v>
      </c>
      <c r="J905" s="73">
        <v>2</v>
      </c>
      <c r="K905" s="72" t="str">
        <f t="shared" si="89"/>
        <v/>
      </c>
      <c r="L905" s="38" t="e">
        <f ca="1">VLOOKUP(B905,TA_Rubric!$A$1:$G$93,4+LEFT(Type!$B$1,1),)</f>
        <v>#N/A</v>
      </c>
    </row>
    <row r="906" spans="1:12" ht="63.95" customHeight="1" x14ac:dyDescent="0.25">
      <c r="A906" s="39" t="str">
        <f t="shared" ca="1" si="85"/>
        <v/>
      </c>
      <c r="B906" s="39" t="str">
        <f t="shared" ca="1" si="86"/>
        <v/>
      </c>
      <c r="C906" s="49"/>
      <c r="D906" s="16" t="b">
        <f t="shared" ca="1" si="84"/>
        <v>0</v>
      </c>
      <c r="E906" s="42" t="str">
        <f ca="1">_xlfn.IFNA(VLOOKUP(B906,Rubric[],2+VALUE(LEFT(Type!$B$1,1)),),"")</f>
        <v/>
      </c>
      <c r="F906" s="42" t="str">
        <f ca="1">_xlfn.IFNA(VLOOKUP(A906,Table4[[#All],[Id_Serv]:[Dsg_EN Servico]],2+VALUE(LEFT(Type!$B$1,1)),0),"")</f>
        <v/>
      </c>
      <c r="G906" s="43" t="b">
        <f t="shared" ca="1" si="87"/>
        <v>0</v>
      </c>
      <c r="H906" s="73">
        <f t="shared" si="88"/>
        <v>14</v>
      </c>
      <c r="I906" s="73">
        <v>66</v>
      </c>
      <c r="J906" s="73">
        <v>2</v>
      </c>
      <c r="K906" s="72" t="str">
        <f t="shared" si="89"/>
        <v/>
      </c>
      <c r="L906" s="38" t="e">
        <f ca="1">VLOOKUP(B906,TA_Rubric!$A$1:$G$93,4+LEFT(Type!$B$1,1),)</f>
        <v>#N/A</v>
      </c>
    </row>
    <row r="907" spans="1:12" ht="63.95" customHeight="1" x14ac:dyDescent="0.25">
      <c r="A907" s="39" t="str">
        <f t="shared" ca="1" si="85"/>
        <v/>
      </c>
      <c r="B907" s="39" t="str">
        <f t="shared" ca="1" si="86"/>
        <v/>
      </c>
      <c r="C907" s="49"/>
      <c r="D907" s="16" t="b">
        <f t="shared" ca="1" si="84"/>
        <v>0</v>
      </c>
      <c r="E907" s="42" t="str">
        <f ca="1">_xlfn.IFNA(VLOOKUP(B907,Rubric[],2+VALUE(LEFT(Type!$B$1,1)),),"")</f>
        <v/>
      </c>
      <c r="F907" s="42" t="str">
        <f ca="1">_xlfn.IFNA(VLOOKUP(A907,Table4[[#All],[Id_Serv]:[Dsg_EN Servico]],2+VALUE(LEFT(Type!$B$1,1)),0),"")</f>
        <v/>
      </c>
      <c r="G907" s="43" t="b">
        <f t="shared" ca="1" si="87"/>
        <v>0</v>
      </c>
      <c r="H907" s="73">
        <f t="shared" si="88"/>
        <v>14</v>
      </c>
      <c r="I907" s="73">
        <v>67</v>
      </c>
      <c r="J907" s="73">
        <v>2</v>
      </c>
      <c r="K907" s="72" t="str">
        <f t="shared" si="89"/>
        <v/>
      </c>
      <c r="L907" s="38" t="e">
        <f ca="1">VLOOKUP(B907,TA_Rubric!$A$1:$G$93,4+LEFT(Type!$B$1,1),)</f>
        <v>#N/A</v>
      </c>
    </row>
    <row r="908" spans="1:12" ht="63.95" customHeight="1" x14ac:dyDescent="0.25">
      <c r="A908" s="39" t="str">
        <f t="shared" ca="1" si="85"/>
        <v/>
      </c>
      <c r="B908" s="39" t="str">
        <f t="shared" ca="1" si="86"/>
        <v/>
      </c>
      <c r="C908" s="49"/>
      <c r="D908" s="16" t="b">
        <f t="shared" ca="1" si="84"/>
        <v>0</v>
      </c>
      <c r="E908" s="42" t="str">
        <f ca="1">_xlfn.IFNA(VLOOKUP(B908,Rubric[],2+VALUE(LEFT(Type!$B$1,1)),),"")</f>
        <v/>
      </c>
      <c r="F908" s="42" t="str">
        <f ca="1">_xlfn.IFNA(VLOOKUP(A908,Table4[[#All],[Id_Serv]:[Dsg_EN Servico]],2+VALUE(LEFT(Type!$B$1,1)),0),"")</f>
        <v/>
      </c>
      <c r="G908" s="43" t="b">
        <f t="shared" ca="1" si="87"/>
        <v>0</v>
      </c>
      <c r="H908" s="73">
        <f t="shared" si="88"/>
        <v>14</v>
      </c>
      <c r="I908" s="73">
        <v>68</v>
      </c>
      <c r="J908" s="73">
        <v>2</v>
      </c>
      <c r="K908" s="72" t="str">
        <f t="shared" si="89"/>
        <v/>
      </c>
      <c r="L908" s="38" t="e">
        <f ca="1">VLOOKUP(B908,TA_Rubric!$A$1:$G$93,4+LEFT(Type!$B$1,1),)</f>
        <v>#N/A</v>
      </c>
    </row>
    <row r="909" spans="1:12" ht="63.95" customHeight="1" x14ac:dyDescent="0.25">
      <c r="A909" s="39" t="str">
        <f t="shared" ca="1" si="85"/>
        <v/>
      </c>
      <c r="B909" s="39" t="str">
        <f t="shared" ca="1" si="86"/>
        <v/>
      </c>
      <c r="C909" s="49"/>
      <c r="D909" s="16" t="b">
        <f t="shared" ca="1" si="84"/>
        <v>0</v>
      </c>
      <c r="E909" s="42" t="str">
        <f ca="1">_xlfn.IFNA(VLOOKUP(B909,Rubric[],2+VALUE(LEFT(Type!$B$1,1)),),"")</f>
        <v/>
      </c>
      <c r="F909" s="42" t="str">
        <f ca="1">_xlfn.IFNA(VLOOKUP(A909,Table4[[#All],[Id_Serv]:[Dsg_EN Servico]],2+VALUE(LEFT(Type!$B$1,1)),0),"")</f>
        <v/>
      </c>
      <c r="G909" s="43" t="b">
        <f t="shared" ca="1" si="87"/>
        <v>0</v>
      </c>
      <c r="H909" s="73">
        <f t="shared" si="88"/>
        <v>14</v>
      </c>
      <c r="I909" s="73">
        <v>69</v>
      </c>
      <c r="J909" s="73">
        <v>2</v>
      </c>
      <c r="K909" s="72" t="str">
        <f t="shared" si="89"/>
        <v/>
      </c>
      <c r="L909" s="38" t="e">
        <f ca="1">VLOOKUP(B909,TA_Rubric!$A$1:$G$93,4+LEFT(Type!$B$1,1),)</f>
        <v>#N/A</v>
      </c>
    </row>
    <row r="910" spans="1:12" ht="63.95" customHeight="1" x14ac:dyDescent="0.25">
      <c r="A910" s="39" t="str">
        <f t="shared" ca="1" si="85"/>
        <v/>
      </c>
      <c r="B910" s="39" t="str">
        <f t="shared" ca="1" si="86"/>
        <v/>
      </c>
      <c r="C910" s="49"/>
      <c r="D910" s="16" t="b">
        <f t="shared" ca="1" si="84"/>
        <v>0</v>
      </c>
      <c r="E910" s="42" t="str">
        <f ca="1">_xlfn.IFNA(VLOOKUP(B910,Rubric[],2+VALUE(LEFT(Type!$B$1,1)),),"")</f>
        <v/>
      </c>
      <c r="F910" s="42" t="str">
        <f ca="1">_xlfn.IFNA(VLOOKUP(A910,Table4[[#All],[Id_Serv]:[Dsg_EN Servico]],2+VALUE(LEFT(Type!$B$1,1)),0),"")</f>
        <v/>
      </c>
      <c r="G910" s="43" t="b">
        <f t="shared" ca="1" si="87"/>
        <v>0</v>
      </c>
      <c r="H910" s="73">
        <f t="shared" si="88"/>
        <v>14</v>
      </c>
      <c r="I910" s="73">
        <v>70</v>
      </c>
      <c r="J910" s="73">
        <v>2</v>
      </c>
      <c r="K910" s="72" t="str">
        <f t="shared" si="89"/>
        <v/>
      </c>
      <c r="L910" s="38" t="e">
        <f ca="1">VLOOKUP(B910,TA_Rubric!$A$1:$G$93,4+LEFT(Type!$B$1,1),)</f>
        <v>#N/A</v>
      </c>
    </row>
    <row r="911" spans="1:12" ht="63.95" customHeight="1" x14ac:dyDescent="0.25">
      <c r="A911" s="39" t="str">
        <f t="shared" ca="1" si="85"/>
        <v/>
      </c>
      <c r="B911" s="39" t="str">
        <f t="shared" ca="1" si="86"/>
        <v/>
      </c>
      <c r="C911" s="49"/>
      <c r="D911" s="16" t="b">
        <f t="shared" ca="1" si="84"/>
        <v>0</v>
      </c>
      <c r="E911" s="42" t="str">
        <f ca="1">_xlfn.IFNA(VLOOKUP(B911,Rubric[],2+VALUE(LEFT(Type!$B$1,1)),),"")</f>
        <v/>
      </c>
      <c r="F911" s="42" t="str">
        <f ca="1">_xlfn.IFNA(VLOOKUP(A911,Table4[[#All],[Id_Serv]:[Dsg_EN Servico]],2+VALUE(LEFT(Type!$B$1,1)),0),"")</f>
        <v/>
      </c>
      <c r="G911" s="43" t="b">
        <f t="shared" ca="1" si="87"/>
        <v>0</v>
      </c>
      <c r="H911" s="73">
        <f t="shared" si="88"/>
        <v>14</v>
      </c>
      <c r="I911" s="73">
        <v>71</v>
      </c>
      <c r="J911" s="73">
        <v>2</v>
      </c>
      <c r="K911" s="72" t="str">
        <f t="shared" si="89"/>
        <v/>
      </c>
      <c r="L911" s="38" t="e">
        <f ca="1">VLOOKUP(B911,TA_Rubric!$A$1:$G$93,4+LEFT(Type!$B$1,1),)</f>
        <v>#N/A</v>
      </c>
    </row>
    <row r="912" spans="1:12" ht="63.95" customHeight="1" x14ac:dyDescent="0.25">
      <c r="A912" s="39" t="str">
        <f t="shared" ca="1" si="85"/>
        <v/>
      </c>
      <c r="B912" s="39" t="str">
        <f t="shared" ca="1" si="86"/>
        <v/>
      </c>
      <c r="C912" s="49"/>
      <c r="D912" s="16" t="b">
        <f t="shared" ca="1" si="84"/>
        <v>0</v>
      </c>
      <c r="E912" s="42" t="str">
        <f ca="1">_xlfn.IFNA(VLOOKUP(B912,Rubric[],2+VALUE(LEFT(Type!$B$1,1)),),"")</f>
        <v/>
      </c>
      <c r="F912" s="42" t="str">
        <f ca="1">_xlfn.IFNA(VLOOKUP(A912,Table4[[#All],[Id_Serv]:[Dsg_EN Servico]],2+VALUE(LEFT(Type!$B$1,1)),0),"")</f>
        <v/>
      </c>
      <c r="G912" s="43" t="b">
        <f t="shared" ca="1" si="87"/>
        <v>0</v>
      </c>
      <c r="H912" s="73">
        <f t="shared" si="88"/>
        <v>14</v>
      </c>
      <c r="I912" s="73">
        <v>72</v>
      </c>
      <c r="J912" s="73">
        <v>2</v>
      </c>
      <c r="K912" s="72" t="str">
        <f t="shared" si="89"/>
        <v/>
      </c>
      <c r="L912" s="38" t="e">
        <f ca="1">VLOOKUP(B912,TA_Rubric!$A$1:$G$93,4+LEFT(Type!$B$1,1),)</f>
        <v>#N/A</v>
      </c>
    </row>
    <row r="913" spans="1:12" ht="63.95" customHeight="1" x14ac:dyDescent="0.25">
      <c r="A913" s="39" t="str">
        <f t="shared" ca="1" si="85"/>
        <v/>
      </c>
      <c r="B913" s="39" t="str">
        <f t="shared" ca="1" si="86"/>
        <v/>
      </c>
      <c r="C913" s="49"/>
      <c r="D913" s="16" t="b">
        <f t="shared" ca="1" si="84"/>
        <v>0</v>
      </c>
      <c r="E913" s="42" t="str">
        <f ca="1">_xlfn.IFNA(VLOOKUP(B913,Rubric[],2+VALUE(LEFT(Type!$B$1,1)),),"")</f>
        <v/>
      </c>
      <c r="F913" s="42" t="str">
        <f ca="1">_xlfn.IFNA(VLOOKUP(A913,Table4[[#All],[Id_Serv]:[Dsg_EN Servico]],2+VALUE(LEFT(Type!$B$1,1)),0),"")</f>
        <v/>
      </c>
      <c r="G913" s="43" t="b">
        <f t="shared" ca="1" si="87"/>
        <v>0</v>
      </c>
      <c r="H913" s="73">
        <f t="shared" si="88"/>
        <v>14</v>
      </c>
      <c r="I913" s="73">
        <v>73</v>
      </c>
      <c r="J913" s="73">
        <v>2</v>
      </c>
      <c r="K913" s="72" t="str">
        <f t="shared" si="89"/>
        <v/>
      </c>
      <c r="L913" s="38" t="e">
        <f ca="1">VLOOKUP(B913,TA_Rubric!$A$1:$G$93,4+LEFT(Type!$B$1,1),)</f>
        <v>#N/A</v>
      </c>
    </row>
    <row r="914" spans="1:12" ht="63.95" customHeight="1" x14ac:dyDescent="0.25">
      <c r="A914" s="39" t="str">
        <f t="shared" ca="1" si="85"/>
        <v/>
      </c>
      <c r="B914" s="39" t="str">
        <f t="shared" ca="1" si="86"/>
        <v/>
      </c>
      <c r="C914" s="49"/>
      <c r="D914" s="16" t="b">
        <f t="shared" ca="1" si="84"/>
        <v>0</v>
      </c>
      <c r="E914" s="42" t="str">
        <f ca="1">_xlfn.IFNA(VLOOKUP(B914,Rubric[],2+VALUE(LEFT(Type!$B$1,1)),),"")</f>
        <v/>
      </c>
      <c r="F914" s="42" t="str">
        <f ca="1">_xlfn.IFNA(VLOOKUP(A914,Table4[[#All],[Id_Serv]:[Dsg_EN Servico]],2+VALUE(LEFT(Type!$B$1,1)),0),"")</f>
        <v/>
      </c>
      <c r="G914" s="43" t="b">
        <f t="shared" ca="1" si="87"/>
        <v>0</v>
      </c>
      <c r="H914" s="73">
        <f t="shared" si="88"/>
        <v>14</v>
      </c>
      <c r="I914" s="73">
        <v>74</v>
      </c>
      <c r="J914" s="73">
        <v>2</v>
      </c>
      <c r="K914" s="72" t="str">
        <f t="shared" si="89"/>
        <v/>
      </c>
      <c r="L914" s="38" t="e">
        <f ca="1">VLOOKUP(B914,TA_Rubric!$A$1:$G$93,4+LEFT(Type!$B$1,1),)</f>
        <v>#N/A</v>
      </c>
    </row>
    <row r="915" spans="1:12" ht="63.95" customHeight="1" x14ac:dyDescent="0.25">
      <c r="A915" s="39" t="str">
        <f t="shared" ca="1" si="85"/>
        <v/>
      </c>
      <c r="B915" s="39" t="str">
        <f t="shared" ca="1" si="86"/>
        <v/>
      </c>
      <c r="C915" s="49"/>
      <c r="D915" s="16" t="b">
        <f t="shared" ca="1" si="84"/>
        <v>0</v>
      </c>
      <c r="E915" s="42" t="str">
        <f ca="1">_xlfn.IFNA(VLOOKUP(B915,Rubric[],2+VALUE(LEFT(Type!$B$1,1)),),"")</f>
        <v/>
      </c>
      <c r="F915" s="42" t="str">
        <f ca="1">_xlfn.IFNA(VLOOKUP(A915,Table4[[#All],[Id_Serv]:[Dsg_EN Servico]],2+VALUE(LEFT(Type!$B$1,1)),0),"")</f>
        <v/>
      </c>
      <c r="G915" s="43" t="b">
        <f t="shared" ca="1" si="87"/>
        <v>0</v>
      </c>
      <c r="H915" s="73">
        <f t="shared" si="88"/>
        <v>14</v>
      </c>
      <c r="I915" s="73">
        <v>75</v>
      </c>
      <c r="J915" s="73">
        <v>2</v>
      </c>
      <c r="K915" s="72" t="str">
        <f t="shared" si="89"/>
        <v/>
      </c>
      <c r="L915" s="38" t="e">
        <f ca="1">VLOOKUP(B915,TA_Rubric!$A$1:$G$93,4+LEFT(Type!$B$1,1),)</f>
        <v>#N/A</v>
      </c>
    </row>
    <row r="916" spans="1:12" ht="63.95" customHeight="1" x14ac:dyDescent="0.25">
      <c r="A916" s="39" t="str">
        <f t="shared" ca="1" si="85"/>
        <v/>
      </c>
      <c r="B916" s="39" t="str">
        <f t="shared" ca="1" si="86"/>
        <v/>
      </c>
      <c r="C916" s="49"/>
      <c r="D916" s="16" t="b">
        <f t="shared" ca="1" si="84"/>
        <v>0</v>
      </c>
      <c r="E916" s="42" t="str">
        <f ca="1">_xlfn.IFNA(VLOOKUP(B916,Rubric[],2+VALUE(LEFT(Type!$B$1,1)),),"")</f>
        <v/>
      </c>
      <c r="F916" s="42" t="str">
        <f ca="1">_xlfn.IFNA(VLOOKUP(A916,Table4[[#All],[Id_Serv]:[Dsg_EN Servico]],2+VALUE(LEFT(Type!$B$1,1)),0),"")</f>
        <v/>
      </c>
      <c r="G916" s="43" t="b">
        <f t="shared" ca="1" si="87"/>
        <v>0</v>
      </c>
      <c r="H916" s="73">
        <f t="shared" si="88"/>
        <v>14</v>
      </c>
      <c r="I916" s="73">
        <v>76</v>
      </c>
      <c r="J916" s="73">
        <v>2</v>
      </c>
      <c r="K916" s="72" t="str">
        <f t="shared" si="89"/>
        <v/>
      </c>
      <c r="L916" s="38" t="e">
        <f ca="1">VLOOKUP(B916,TA_Rubric!$A$1:$G$93,4+LEFT(Type!$B$1,1),)</f>
        <v>#N/A</v>
      </c>
    </row>
    <row r="917" spans="1:12" ht="63.95" customHeight="1" x14ac:dyDescent="0.25">
      <c r="A917" s="39" t="str">
        <f t="shared" ca="1" si="85"/>
        <v/>
      </c>
      <c r="B917" s="39" t="str">
        <f t="shared" ca="1" si="86"/>
        <v/>
      </c>
      <c r="C917" s="49"/>
      <c r="D917" s="16" t="b">
        <f t="shared" ca="1" si="84"/>
        <v>0</v>
      </c>
      <c r="E917" s="42" t="str">
        <f ca="1">_xlfn.IFNA(VLOOKUP(B917,Rubric[],2+VALUE(LEFT(Type!$B$1,1)),),"")</f>
        <v/>
      </c>
      <c r="F917" s="42" t="str">
        <f ca="1">_xlfn.IFNA(VLOOKUP(A917,Table4[[#All],[Id_Serv]:[Dsg_EN Servico]],2+VALUE(LEFT(Type!$B$1,1)),0),"")</f>
        <v/>
      </c>
      <c r="G917" s="43" t="b">
        <f t="shared" ca="1" si="87"/>
        <v>0</v>
      </c>
      <c r="H917" s="73">
        <f t="shared" si="88"/>
        <v>14</v>
      </c>
      <c r="I917" s="73">
        <v>77</v>
      </c>
      <c r="J917" s="73">
        <v>2</v>
      </c>
      <c r="K917" s="72" t="str">
        <f t="shared" si="89"/>
        <v/>
      </c>
      <c r="L917" s="38" t="e">
        <f ca="1">VLOOKUP(B917,TA_Rubric!$A$1:$G$93,4+LEFT(Type!$B$1,1),)</f>
        <v>#N/A</v>
      </c>
    </row>
    <row r="918" spans="1:12" ht="63.95" customHeight="1" x14ac:dyDescent="0.25">
      <c r="A918" s="39" t="str">
        <f t="shared" ca="1" si="85"/>
        <v/>
      </c>
      <c r="B918" s="39" t="str">
        <f t="shared" ca="1" si="86"/>
        <v/>
      </c>
      <c r="C918" s="49"/>
      <c r="D918" s="16" t="b">
        <f t="shared" ca="1" si="84"/>
        <v>0</v>
      </c>
      <c r="E918" s="42" t="str">
        <f ca="1">_xlfn.IFNA(VLOOKUP(B918,Rubric[],2+VALUE(LEFT(Type!$B$1,1)),),"")</f>
        <v/>
      </c>
      <c r="F918" s="42" t="str">
        <f ca="1">_xlfn.IFNA(VLOOKUP(A918,Table4[[#All],[Id_Serv]:[Dsg_EN Servico]],2+VALUE(LEFT(Type!$B$1,1)),0),"")</f>
        <v/>
      </c>
      <c r="G918" s="43" t="b">
        <f t="shared" ca="1" si="87"/>
        <v>0</v>
      </c>
      <c r="H918" s="73">
        <f t="shared" si="88"/>
        <v>14</v>
      </c>
      <c r="I918" s="73">
        <v>78</v>
      </c>
      <c r="J918" s="73">
        <v>2</v>
      </c>
      <c r="K918" s="72" t="str">
        <f t="shared" si="89"/>
        <v/>
      </c>
      <c r="L918" s="38" t="e">
        <f ca="1">VLOOKUP(B918,TA_Rubric!$A$1:$G$93,4+LEFT(Type!$B$1,1),)</f>
        <v>#N/A</v>
      </c>
    </row>
    <row r="919" spans="1:12" ht="63.95" customHeight="1" x14ac:dyDescent="0.25">
      <c r="A919" s="39" t="str">
        <f t="shared" ca="1" si="85"/>
        <v/>
      </c>
      <c r="B919" s="39" t="str">
        <f t="shared" ca="1" si="86"/>
        <v/>
      </c>
      <c r="C919" s="49"/>
      <c r="D919" s="16" t="b">
        <f t="shared" ca="1" si="84"/>
        <v>0</v>
      </c>
      <c r="E919" s="42" t="str">
        <f ca="1">_xlfn.IFNA(VLOOKUP(B919,Rubric[],2+VALUE(LEFT(Type!$B$1,1)),),"")</f>
        <v/>
      </c>
      <c r="F919" s="42" t="str">
        <f ca="1">_xlfn.IFNA(VLOOKUP(A919,Table4[[#All],[Id_Serv]:[Dsg_EN Servico]],2+VALUE(LEFT(Type!$B$1,1)),0),"")</f>
        <v/>
      </c>
      <c r="G919" s="43" t="b">
        <f t="shared" ca="1" si="87"/>
        <v>0</v>
      </c>
      <c r="H919" s="73">
        <f t="shared" si="88"/>
        <v>14</v>
      </c>
      <c r="I919" s="73">
        <v>79</v>
      </c>
      <c r="J919" s="73">
        <v>2</v>
      </c>
      <c r="K919" s="72" t="str">
        <f t="shared" si="89"/>
        <v/>
      </c>
      <c r="L919" s="38" t="e">
        <f ca="1">VLOOKUP(B919,TA_Rubric!$A$1:$G$93,4+LEFT(Type!$B$1,1),)</f>
        <v>#N/A</v>
      </c>
    </row>
    <row r="920" spans="1:12" ht="63.95" customHeight="1" x14ac:dyDescent="0.25">
      <c r="A920" s="39" t="str">
        <f t="shared" ca="1" si="85"/>
        <v/>
      </c>
      <c r="B920" s="39" t="str">
        <f t="shared" ca="1" si="86"/>
        <v/>
      </c>
      <c r="C920" s="49"/>
      <c r="D920" s="16" t="b">
        <f t="shared" ca="1" si="84"/>
        <v>0</v>
      </c>
      <c r="E920" s="42" t="str">
        <f ca="1">_xlfn.IFNA(VLOOKUP(B920,Rubric[],2+VALUE(LEFT(Type!$B$1,1)),),"")</f>
        <v/>
      </c>
      <c r="F920" s="42" t="str">
        <f ca="1">_xlfn.IFNA(VLOOKUP(A920,Table4[[#All],[Id_Serv]:[Dsg_EN Servico]],2+VALUE(LEFT(Type!$B$1,1)),0),"")</f>
        <v/>
      </c>
      <c r="G920" s="43" t="b">
        <f t="shared" ca="1" si="87"/>
        <v>0</v>
      </c>
      <c r="H920" s="73">
        <f t="shared" si="88"/>
        <v>14</v>
      </c>
      <c r="I920" s="73">
        <v>80</v>
      </c>
      <c r="J920" s="73">
        <v>2</v>
      </c>
      <c r="K920" s="72" t="str">
        <f t="shared" si="89"/>
        <v/>
      </c>
      <c r="L920" s="38" t="e">
        <f ca="1">VLOOKUP(B920,TA_Rubric!$A$1:$G$93,4+LEFT(Type!$B$1,1),)</f>
        <v>#N/A</v>
      </c>
    </row>
    <row r="921" spans="1:12" ht="63.95" customHeight="1" x14ac:dyDescent="0.25">
      <c r="A921" s="39" t="str">
        <f t="shared" ca="1" si="85"/>
        <v/>
      </c>
      <c r="B921" s="39" t="str">
        <f t="shared" ca="1" si="86"/>
        <v/>
      </c>
      <c r="C921" s="49"/>
      <c r="D921" s="16" t="b">
        <f t="shared" ca="1" si="84"/>
        <v>0</v>
      </c>
      <c r="E921" s="42" t="str">
        <f ca="1">_xlfn.IFNA(VLOOKUP(B921,Rubric[],2+VALUE(LEFT(Type!$B$1,1)),),"")</f>
        <v/>
      </c>
      <c r="F921" s="42" t="str">
        <f ca="1">_xlfn.IFNA(VLOOKUP(A921,Table4[[#All],[Id_Serv]:[Dsg_EN Servico]],2+VALUE(LEFT(Type!$B$1,1)),0),"")</f>
        <v/>
      </c>
      <c r="G921" s="43" t="b">
        <f t="shared" ca="1" si="87"/>
        <v>0</v>
      </c>
      <c r="H921" s="73">
        <f t="shared" si="88"/>
        <v>14</v>
      </c>
      <c r="I921" s="73">
        <v>81</v>
      </c>
      <c r="J921" s="73">
        <v>2</v>
      </c>
      <c r="K921" s="72" t="str">
        <f t="shared" si="89"/>
        <v/>
      </c>
      <c r="L921" s="38" t="e">
        <f ca="1">VLOOKUP(B921,TA_Rubric!$A$1:$G$93,4+LEFT(Type!$B$1,1),)</f>
        <v>#N/A</v>
      </c>
    </row>
    <row r="922" spans="1:12" ht="63.95" customHeight="1" x14ac:dyDescent="0.25">
      <c r="A922" s="39" t="str">
        <f t="shared" ca="1" si="85"/>
        <v/>
      </c>
      <c r="B922" s="39" t="str">
        <f t="shared" ca="1" si="86"/>
        <v/>
      </c>
      <c r="C922" s="49"/>
      <c r="D922" s="16" t="b">
        <f t="shared" ca="1" si="84"/>
        <v>0</v>
      </c>
      <c r="E922" s="42" t="str">
        <f ca="1">_xlfn.IFNA(VLOOKUP(B922,Rubric[],2+VALUE(LEFT(Type!$B$1,1)),),"")</f>
        <v/>
      </c>
      <c r="F922" s="42" t="str">
        <f ca="1">_xlfn.IFNA(VLOOKUP(A922,Table4[[#All],[Id_Serv]:[Dsg_EN Servico]],2+VALUE(LEFT(Type!$B$1,1)),0),"")</f>
        <v/>
      </c>
      <c r="G922" s="43" t="b">
        <f t="shared" ca="1" si="87"/>
        <v>0</v>
      </c>
      <c r="H922" s="73">
        <f t="shared" si="88"/>
        <v>14</v>
      </c>
      <c r="I922" s="73">
        <v>82</v>
      </c>
      <c r="J922" s="73">
        <v>2</v>
      </c>
      <c r="K922" s="72" t="str">
        <f t="shared" si="89"/>
        <v/>
      </c>
      <c r="L922" s="38" t="e">
        <f ca="1">VLOOKUP(B922,TA_Rubric!$A$1:$G$93,4+LEFT(Type!$B$1,1),)</f>
        <v>#N/A</v>
      </c>
    </row>
    <row r="923" spans="1:12" ht="63.95" customHeight="1" x14ac:dyDescent="0.25">
      <c r="A923" s="39" t="str">
        <f t="shared" ca="1" si="85"/>
        <v/>
      </c>
      <c r="B923" s="39" t="str">
        <f t="shared" ca="1" si="86"/>
        <v/>
      </c>
      <c r="C923" s="49"/>
      <c r="D923" s="16" t="b">
        <f t="shared" ca="1" si="84"/>
        <v>0</v>
      </c>
      <c r="E923" s="42" t="str">
        <f ca="1">_xlfn.IFNA(VLOOKUP(B923,Rubric[],2+VALUE(LEFT(Type!$B$1,1)),),"")</f>
        <v/>
      </c>
      <c r="F923" s="42" t="str">
        <f ca="1">_xlfn.IFNA(VLOOKUP(A923,Table4[[#All],[Id_Serv]:[Dsg_EN Servico]],2+VALUE(LEFT(Type!$B$1,1)),0),"")</f>
        <v/>
      </c>
      <c r="G923" s="43" t="b">
        <f t="shared" ca="1" si="87"/>
        <v>0</v>
      </c>
      <c r="H923" s="73">
        <f t="shared" si="88"/>
        <v>14</v>
      </c>
      <c r="I923" s="73">
        <v>83</v>
      </c>
      <c r="J923" s="73">
        <v>2</v>
      </c>
      <c r="K923" s="72" t="str">
        <f t="shared" si="89"/>
        <v/>
      </c>
      <c r="L923" s="38" t="e">
        <f ca="1">VLOOKUP(B923,TA_Rubric!$A$1:$G$93,4+LEFT(Type!$B$1,1),)</f>
        <v>#N/A</v>
      </c>
    </row>
    <row r="924" spans="1:12" ht="63.95" customHeight="1" x14ac:dyDescent="0.25">
      <c r="A924" s="39" t="str">
        <f t="shared" ca="1" si="85"/>
        <v/>
      </c>
      <c r="B924" s="39" t="str">
        <f t="shared" ca="1" si="86"/>
        <v/>
      </c>
      <c r="C924" s="49"/>
      <c r="D924" s="16" t="b">
        <f t="shared" ca="1" si="84"/>
        <v>0</v>
      </c>
      <c r="E924" s="42" t="str">
        <f ca="1">_xlfn.IFNA(VLOOKUP(B924,Rubric[],2+VALUE(LEFT(Type!$B$1,1)),),"")</f>
        <v/>
      </c>
      <c r="F924" s="42" t="str">
        <f ca="1">_xlfn.IFNA(VLOOKUP(A924,Table4[[#All],[Id_Serv]:[Dsg_EN Servico]],2+VALUE(LEFT(Type!$B$1,1)),0),"")</f>
        <v/>
      </c>
      <c r="G924" s="43" t="b">
        <f t="shared" ca="1" si="87"/>
        <v>0</v>
      </c>
      <c r="H924" s="73">
        <f t="shared" si="88"/>
        <v>14</v>
      </c>
      <c r="I924" s="73">
        <v>84</v>
      </c>
      <c r="J924" s="73">
        <v>2</v>
      </c>
      <c r="K924" s="72" t="str">
        <f t="shared" si="89"/>
        <v/>
      </c>
      <c r="L924" s="38" t="e">
        <f ca="1">VLOOKUP(B924,TA_Rubric!$A$1:$G$93,4+LEFT(Type!$B$1,1),)</f>
        <v>#N/A</v>
      </c>
    </row>
    <row r="925" spans="1:12" ht="63.95" customHeight="1" x14ac:dyDescent="0.25">
      <c r="A925" s="39" t="str">
        <f t="shared" ca="1" si="85"/>
        <v/>
      </c>
      <c r="B925" s="39" t="str">
        <f t="shared" ca="1" si="86"/>
        <v/>
      </c>
      <c r="C925" s="49"/>
      <c r="D925" s="16" t="b">
        <f t="shared" ca="1" si="84"/>
        <v>0</v>
      </c>
      <c r="E925" s="42" t="str">
        <f ca="1">_xlfn.IFNA(VLOOKUP(B925,Rubric[],2+VALUE(LEFT(Type!$B$1,1)),),"")</f>
        <v/>
      </c>
      <c r="F925" s="42" t="str">
        <f ca="1">_xlfn.IFNA(VLOOKUP(A925,Table4[[#All],[Id_Serv]:[Dsg_EN Servico]],2+VALUE(LEFT(Type!$B$1,1)),0),"")</f>
        <v/>
      </c>
      <c r="G925" s="43" t="b">
        <f t="shared" ca="1" si="87"/>
        <v>0</v>
      </c>
      <c r="H925" s="73">
        <f t="shared" si="88"/>
        <v>14</v>
      </c>
      <c r="I925" s="73">
        <v>85</v>
      </c>
      <c r="J925" s="73">
        <v>2</v>
      </c>
      <c r="K925" s="72" t="str">
        <f t="shared" si="89"/>
        <v/>
      </c>
      <c r="L925" s="38" t="e">
        <f ca="1">VLOOKUP(B925,TA_Rubric!$A$1:$G$93,4+LEFT(Type!$B$1,1),)</f>
        <v>#N/A</v>
      </c>
    </row>
    <row r="926" spans="1:12" ht="63.95" customHeight="1" x14ac:dyDescent="0.25">
      <c r="A926" s="38" t="str">
        <f t="shared" ca="1" si="85"/>
        <v/>
      </c>
      <c r="B926" s="38" t="str">
        <f t="shared" ca="1" si="86"/>
        <v/>
      </c>
      <c r="C926" s="49"/>
      <c r="D926" s="15" t="b">
        <f t="shared" ref="D926:D989" ca="1" si="90">IF(G926=FALSE,FALSE,IF(ISBLANK(C926),FALSE,TRUE))</f>
        <v>0</v>
      </c>
      <c r="E926" s="40" t="str">
        <f ca="1">_xlfn.IFNA(VLOOKUP(B926,Rubric[],2+VALUE(LEFT(Type!$B$1,1)),),"")</f>
        <v/>
      </c>
      <c r="F926" s="40" t="str">
        <f ca="1">_xlfn.IFNA(VLOOKUP(A926,Table4[[#All],[Id_Serv]:[Dsg_EN Servico]],2+VALUE(LEFT(Type!$B$1,1)),0),"")</f>
        <v/>
      </c>
      <c r="G926" s="41" t="b">
        <f t="shared" ca="1" si="87"/>
        <v>0</v>
      </c>
      <c r="H926" s="72">
        <f t="shared" si="88"/>
        <v>15</v>
      </c>
      <c r="I926" s="72">
        <v>2</v>
      </c>
      <c r="J926" s="72">
        <v>2</v>
      </c>
      <c r="K926" s="72" t="str">
        <f t="shared" si="89"/>
        <v/>
      </c>
      <c r="L926" s="38" t="e">
        <f ca="1">VLOOKUP(B926,TA_Rubric!$A$1:$G$93,4+LEFT(Type!$B$1,1),)</f>
        <v>#N/A</v>
      </c>
    </row>
    <row r="927" spans="1:12" ht="63.95" customHeight="1" x14ac:dyDescent="0.25">
      <c r="A927" s="39" t="str">
        <f t="shared" ca="1" si="85"/>
        <v/>
      </c>
      <c r="B927" s="39" t="str">
        <f t="shared" ca="1" si="86"/>
        <v/>
      </c>
      <c r="C927" s="49"/>
      <c r="D927" s="16" t="b">
        <f t="shared" ca="1" si="90"/>
        <v>0</v>
      </c>
      <c r="E927" s="42" t="str">
        <f ca="1">_xlfn.IFNA(VLOOKUP(B927,Rubric[],2+VALUE(LEFT(Type!$B$1,1)),),"")</f>
        <v/>
      </c>
      <c r="F927" s="42" t="str">
        <f ca="1">_xlfn.IFNA(VLOOKUP(A927,Table4[[#All],[Id_Serv]:[Dsg_EN Servico]],2+VALUE(LEFT(Type!$B$1,1)),0),"")</f>
        <v/>
      </c>
      <c r="G927" s="43" t="b">
        <f t="shared" ca="1" si="87"/>
        <v>0</v>
      </c>
      <c r="H927" s="73">
        <f t="shared" si="88"/>
        <v>15</v>
      </c>
      <c r="I927" s="73">
        <v>3</v>
      </c>
      <c r="J927" s="73">
        <v>2</v>
      </c>
      <c r="K927" s="72" t="str">
        <f t="shared" si="89"/>
        <v/>
      </c>
      <c r="L927" s="38" t="e">
        <f ca="1">VLOOKUP(B927,TA_Rubric!$A$1:$G$93,4+LEFT(Type!$B$1,1),)</f>
        <v>#N/A</v>
      </c>
    </row>
    <row r="928" spans="1:12" ht="63.95" customHeight="1" x14ac:dyDescent="0.25">
      <c r="A928" s="39" t="str">
        <f t="shared" ca="1" si="85"/>
        <v/>
      </c>
      <c r="B928" s="39" t="str">
        <f t="shared" ca="1" si="86"/>
        <v/>
      </c>
      <c r="C928" s="49"/>
      <c r="D928" s="16" t="b">
        <f t="shared" ca="1" si="90"/>
        <v>0</v>
      </c>
      <c r="E928" s="42" t="str">
        <f ca="1">_xlfn.IFNA(VLOOKUP(B928,Rubric[],2+VALUE(LEFT(Type!$B$1,1)),),"")</f>
        <v/>
      </c>
      <c r="F928" s="42" t="str">
        <f ca="1">_xlfn.IFNA(VLOOKUP(A928,Table4[[#All],[Id_Serv]:[Dsg_EN Servico]],2+VALUE(LEFT(Type!$B$1,1)),0),"")</f>
        <v/>
      </c>
      <c r="G928" s="43" t="b">
        <f t="shared" ca="1" si="87"/>
        <v>0</v>
      </c>
      <c r="H928" s="73">
        <f t="shared" si="88"/>
        <v>15</v>
      </c>
      <c r="I928" s="73">
        <v>4</v>
      </c>
      <c r="J928" s="73">
        <v>2</v>
      </c>
      <c r="K928" s="72" t="str">
        <f t="shared" si="89"/>
        <v/>
      </c>
      <c r="L928" s="38" t="e">
        <f ca="1">VLOOKUP(B928,TA_Rubric!$A$1:$G$93,4+LEFT(Type!$B$1,1),)</f>
        <v>#N/A</v>
      </c>
    </row>
    <row r="929" spans="1:12" ht="63.95" customHeight="1" x14ac:dyDescent="0.25">
      <c r="A929" s="39" t="str">
        <f t="shared" ca="1" si="85"/>
        <v/>
      </c>
      <c r="B929" s="39" t="str">
        <f t="shared" ca="1" si="86"/>
        <v/>
      </c>
      <c r="C929" s="49"/>
      <c r="D929" s="16" t="b">
        <f t="shared" ca="1" si="90"/>
        <v>0</v>
      </c>
      <c r="E929" s="42" t="str">
        <f ca="1">_xlfn.IFNA(VLOOKUP(B929,Rubric[],2+VALUE(LEFT(Type!$B$1,1)),),"")</f>
        <v/>
      </c>
      <c r="F929" s="42" t="str">
        <f ca="1">_xlfn.IFNA(VLOOKUP(A929,Table4[[#All],[Id_Serv]:[Dsg_EN Servico]],2+VALUE(LEFT(Type!$B$1,1)),0),"")</f>
        <v/>
      </c>
      <c r="G929" s="43" t="b">
        <f t="shared" ca="1" si="87"/>
        <v>0</v>
      </c>
      <c r="H929" s="73">
        <f t="shared" si="88"/>
        <v>15</v>
      </c>
      <c r="I929" s="73">
        <v>5</v>
      </c>
      <c r="J929" s="73">
        <v>2</v>
      </c>
      <c r="K929" s="72" t="str">
        <f t="shared" si="89"/>
        <v/>
      </c>
      <c r="L929" s="38" t="e">
        <f ca="1">VLOOKUP(B929,TA_Rubric!$A$1:$G$93,4+LEFT(Type!$B$1,1),)</f>
        <v>#N/A</v>
      </c>
    </row>
    <row r="930" spans="1:12" ht="63.95" customHeight="1" x14ac:dyDescent="0.25">
      <c r="A930" s="39" t="str">
        <f t="shared" ca="1" si="85"/>
        <v/>
      </c>
      <c r="B930" s="39" t="str">
        <f t="shared" ca="1" si="86"/>
        <v/>
      </c>
      <c r="C930" s="49"/>
      <c r="D930" s="16" t="b">
        <f t="shared" ca="1" si="90"/>
        <v>0</v>
      </c>
      <c r="E930" s="42" t="str">
        <f ca="1">_xlfn.IFNA(VLOOKUP(B930,Rubric[],2+VALUE(LEFT(Type!$B$1,1)),),"")</f>
        <v/>
      </c>
      <c r="F930" s="42" t="str">
        <f ca="1">_xlfn.IFNA(VLOOKUP(A930,Table4[[#All],[Id_Serv]:[Dsg_EN Servico]],2+VALUE(LEFT(Type!$B$1,1)),0),"")</f>
        <v/>
      </c>
      <c r="G930" s="43" t="b">
        <f t="shared" ca="1" si="87"/>
        <v>0</v>
      </c>
      <c r="H930" s="73">
        <f t="shared" si="88"/>
        <v>15</v>
      </c>
      <c r="I930" s="73">
        <v>6</v>
      </c>
      <c r="J930" s="73">
        <v>2</v>
      </c>
      <c r="K930" s="72" t="str">
        <f t="shared" si="89"/>
        <v/>
      </c>
      <c r="L930" s="38" t="e">
        <f ca="1">VLOOKUP(B930,TA_Rubric!$A$1:$G$93,4+LEFT(Type!$B$1,1),)</f>
        <v>#N/A</v>
      </c>
    </row>
    <row r="931" spans="1:12" ht="63.95" customHeight="1" x14ac:dyDescent="0.25">
      <c r="A931" s="39" t="str">
        <f t="shared" ca="1" si="85"/>
        <v/>
      </c>
      <c r="B931" s="39" t="str">
        <f t="shared" ca="1" si="86"/>
        <v/>
      </c>
      <c r="C931" s="49"/>
      <c r="D931" s="16" t="b">
        <f t="shared" ca="1" si="90"/>
        <v>0</v>
      </c>
      <c r="E931" s="42" t="str">
        <f ca="1">_xlfn.IFNA(VLOOKUP(B931,Rubric[],2+VALUE(LEFT(Type!$B$1,1)),),"")</f>
        <v/>
      </c>
      <c r="F931" s="42" t="str">
        <f ca="1">_xlfn.IFNA(VLOOKUP(A931,Table4[[#All],[Id_Serv]:[Dsg_EN Servico]],2+VALUE(LEFT(Type!$B$1,1)),0),"")</f>
        <v/>
      </c>
      <c r="G931" s="43" t="b">
        <f t="shared" ca="1" si="87"/>
        <v>0</v>
      </c>
      <c r="H931" s="73">
        <f t="shared" si="88"/>
        <v>15</v>
      </c>
      <c r="I931" s="73">
        <v>7</v>
      </c>
      <c r="J931" s="73">
        <v>2</v>
      </c>
      <c r="K931" s="72" t="str">
        <f t="shared" si="89"/>
        <v/>
      </c>
      <c r="L931" s="38" t="e">
        <f ca="1">VLOOKUP(B931,TA_Rubric!$A$1:$G$93,4+LEFT(Type!$B$1,1),)</f>
        <v>#N/A</v>
      </c>
    </row>
    <row r="932" spans="1:12" ht="63.95" customHeight="1" x14ac:dyDescent="0.25">
      <c r="A932" s="39" t="str">
        <f t="shared" ca="1" si="85"/>
        <v/>
      </c>
      <c r="B932" s="39" t="str">
        <f t="shared" ca="1" si="86"/>
        <v/>
      </c>
      <c r="C932" s="49"/>
      <c r="D932" s="16" t="b">
        <f t="shared" ca="1" si="90"/>
        <v>0</v>
      </c>
      <c r="E932" s="42" t="str">
        <f ca="1">_xlfn.IFNA(VLOOKUP(B932,Rubric[],2+VALUE(LEFT(Type!$B$1,1)),),"")</f>
        <v/>
      </c>
      <c r="F932" s="42" t="str">
        <f ca="1">_xlfn.IFNA(VLOOKUP(A932,Table4[[#All],[Id_Serv]:[Dsg_EN Servico]],2+VALUE(LEFT(Type!$B$1,1)),0),"")</f>
        <v/>
      </c>
      <c r="G932" s="43" t="b">
        <f t="shared" ca="1" si="87"/>
        <v>0</v>
      </c>
      <c r="H932" s="73">
        <f t="shared" si="88"/>
        <v>15</v>
      </c>
      <c r="I932" s="73">
        <v>8</v>
      </c>
      <c r="J932" s="73">
        <v>2</v>
      </c>
      <c r="K932" s="72" t="str">
        <f t="shared" si="89"/>
        <v/>
      </c>
      <c r="L932" s="38" t="e">
        <f ca="1">VLOOKUP(B932,TA_Rubric!$A$1:$G$93,4+LEFT(Type!$B$1,1),)</f>
        <v>#N/A</v>
      </c>
    </row>
    <row r="933" spans="1:12" ht="63.95" customHeight="1" x14ac:dyDescent="0.25">
      <c r="A933" s="39" t="str">
        <f t="shared" ca="1" si="85"/>
        <v/>
      </c>
      <c r="B933" s="39" t="str">
        <f t="shared" ca="1" si="86"/>
        <v/>
      </c>
      <c r="C933" s="49"/>
      <c r="D933" s="16" t="b">
        <f t="shared" ca="1" si="90"/>
        <v>0</v>
      </c>
      <c r="E933" s="42" t="str">
        <f ca="1">_xlfn.IFNA(VLOOKUP(B933,Rubric[],2+VALUE(LEFT(Type!$B$1,1)),),"")</f>
        <v/>
      </c>
      <c r="F933" s="42" t="str">
        <f ca="1">_xlfn.IFNA(VLOOKUP(A933,Table4[[#All],[Id_Serv]:[Dsg_EN Servico]],2+VALUE(LEFT(Type!$B$1,1)),0),"")</f>
        <v/>
      </c>
      <c r="G933" s="43" t="b">
        <f t="shared" ca="1" si="87"/>
        <v>0</v>
      </c>
      <c r="H933" s="73">
        <f t="shared" si="88"/>
        <v>15</v>
      </c>
      <c r="I933" s="73">
        <v>9</v>
      </c>
      <c r="J933" s="73">
        <v>2</v>
      </c>
      <c r="K933" s="72" t="str">
        <f t="shared" si="89"/>
        <v/>
      </c>
      <c r="L933" s="38" t="e">
        <f ca="1">VLOOKUP(B933,TA_Rubric!$A$1:$G$93,4+LEFT(Type!$B$1,1),)</f>
        <v>#N/A</v>
      </c>
    </row>
    <row r="934" spans="1:12" ht="63.95" customHeight="1" x14ac:dyDescent="0.25">
      <c r="A934" s="39" t="str">
        <f t="shared" ca="1" si="85"/>
        <v/>
      </c>
      <c r="B934" s="39" t="str">
        <f t="shared" ca="1" si="86"/>
        <v/>
      </c>
      <c r="C934" s="49"/>
      <c r="D934" s="16" t="b">
        <f t="shared" ca="1" si="90"/>
        <v>0</v>
      </c>
      <c r="E934" s="42" t="str">
        <f ca="1">_xlfn.IFNA(VLOOKUP(B934,Rubric[],2+VALUE(LEFT(Type!$B$1,1)),),"")</f>
        <v/>
      </c>
      <c r="F934" s="42" t="str">
        <f ca="1">_xlfn.IFNA(VLOOKUP(A934,Table4[[#All],[Id_Serv]:[Dsg_EN Servico]],2+VALUE(LEFT(Type!$B$1,1)),0),"")</f>
        <v/>
      </c>
      <c r="G934" s="43" t="b">
        <f t="shared" ca="1" si="87"/>
        <v>0</v>
      </c>
      <c r="H934" s="73">
        <f t="shared" si="88"/>
        <v>15</v>
      </c>
      <c r="I934" s="73">
        <v>10</v>
      </c>
      <c r="J934" s="73">
        <v>2</v>
      </c>
      <c r="K934" s="72" t="str">
        <f t="shared" si="89"/>
        <v/>
      </c>
      <c r="L934" s="38" t="e">
        <f ca="1">VLOOKUP(B934,TA_Rubric!$A$1:$G$93,4+LEFT(Type!$B$1,1),)</f>
        <v>#N/A</v>
      </c>
    </row>
    <row r="935" spans="1:12" ht="63.95" customHeight="1" x14ac:dyDescent="0.25">
      <c r="A935" s="39" t="str">
        <f t="shared" ca="1" si="85"/>
        <v/>
      </c>
      <c r="B935" s="39" t="str">
        <f t="shared" ca="1" si="86"/>
        <v/>
      </c>
      <c r="C935" s="49"/>
      <c r="D935" s="16" t="b">
        <f t="shared" ca="1" si="90"/>
        <v>0</v>
      </c>
      <c r="E935" s="42" t="str">
        <f ca="1">_xlfn.IFNA(VLOOKUP(B935,Rubric[],2+VALUE(LEFT(Type!$B$1,1)),),"")</f>
        <v/>
      </c>
      <c r="F935" s="42" t="str">
        <f ca="1">_xlfn.IFNA(VLOOKUP(A935,Table4[[#All],[Id_Serv]:[Dsg_EN Servico]],2+VALUE(LEFT(Type!$B$1,1)),0),"")</f>
        <v/>
      </c>
      <c r="G935" s="43" t="b">
        <f t="shared" ca="1" si="87"/>
        <v>0</v>
      </c>
      <c r="H935" s="73">
        <f t="shared" si="88"/>
        <v>15</v>
      </c>
      <c r="I935" s="73">
        <v>11</v>
      </c>
      <c r="J935" s="73">
        <v>2</v>
      </c>
      <c r="K935" s="72" t="str">
        <f t="shared" si="89"/>
        <v/>
      </c>
      <c r="L935" s="38" t="e">
        <f ca="1">VLOOKUP(B935,TA_Rubric!$A$1:$G$93,4+LEFT(Type!$B$1,1),)</f>
        <v>#N/A</v>
      </c>
    </row>
    <row r="936" spans="1:12" ht="63.95" customHeight="1" x14ac:dyDescent="0.25">
      <c r="A936" s="39" t="str">
        <f t="shared" ca="1" si="85"/>
        <v/>
      </c>
      <c r="B936" s="39" t="str">
        <f t="shared" ca="1" si="86"/>
        <v/>
      </c>
      <c r="C936" s="49"/>
      <c r="D936" s="16" t="b">
        <f t="shared" ca="1" si="90"/>
        <v>0</v>
      </c>
      <c r="E936" s="42" t="str">
        <f ca="1">_xlfn.IFNA(VLOOKUP(B936,Rubric[],2+VALUE(LEFT(Type!$B$1,1)),),"")</f>
        <v/>
      </c>
      <c r="F936" s="42" t="str">
        <f ca="1">_xlfn.IFNA(VLOOKUP(A936,Table4[[#All],[Id_Serv]:[Dsg_EN Servico]],2+VALUE(LEFT(Type!$B$1,1)),0),"")</f>
        <v/>
      </c>
      <c r="G936" s="43" t="b">
        <f t="shared" ca="1" si="87"/>
        <v>0</v>
      </c>
      <c r="H936" s="73">
        <f t="shared" si="88"/>
        <v>15</v>
      </c>
      <c r="I936" s="73">
        <v>12</v>
      </c>
      <c r="J936" s="73">
        <v>2</v>
      </c>
      <c r="K936" s="72" t="str">
        <f t="shared" si="89"/>
        <v/>
      </c>
      <c r="L936" s="38" t="e">
        <f ca="1">VLOOKUP(B936,TA_Rubric!$A$1:$G$93,4+LEFT(Type!$B$1,1),)</f>
        <v>#N/A</v>
      </c>
    </row>
    <row r="937" spans="1:12" ht="63.95" customHeight="1" x14ac:dyDescent="0.25">
      <c r="A937" s="39" t="str">
        <f t="shared" ca="1" si="85"/>
        <v/>
      </c>
      <c r="B937" s="39" t="str">
        <f t="shared" ca="1" si="86"/>
        <v/>
      </c>
      <c r="C937" s="49"/>
      <c r="D937" s="16" t="b">
        <f t="shared" ca="1" si="90"/>
        <v>0</v>
      </c>
      <c r="E937" s="42" t="str">
        <f ca="1">_xlfn.IFNA(VLOOKUP(B937,Rubric[],2+VALUE(LEFT(Type!$B$1,1)),),"")</f>
        <v/>
      </c>
      <c r="F937" s="42" t="str">
        <f ca="1">_xlfn.IFNA(VLOOKUP(A937,Table4[[#All],[Id_Serv]:[Dsg_EN Servico]],2+VALUE(LEFT(Type!$B$1,1)),0),"")</f>
        <v/>
      </c>
      <c r="G937" s="43" t="b">
        <f t="shared" ca="1" si="87"/>
        <v>0</v>
      </c>
      <c r="H937" s="73">
        <f t="shared" si="88"/>
        <v>15</v>
      </c>
      <c r="I937" s="73">
        <v>13</v>
      </c>
      <c r="J937" s="73">
        <v>2</v>
      </c>
      <c r="K937" s="72" t="str">
        <f t="shared" si="89"/>
        <v/>
      </c>
      <c r="L937" s="38" t="e">
        <f ca="1">VLOOKUP(B937,TA_Rubric!$A$1:$G$93,4+LEFT(Type!$B$1,1),)</f>
        <v>#N/A</v>
      </c>
    </row>
    <row r="938" spans="1:12" ht="63.95" customHeight="1" x14ac:dyDescent="0.25">
      <c r="A938" s="39" t="str">
        <f t="shared" ca="1" si="85"/>
        <v/>
      </c>
      <c r="B938" s="39" t="str">
        <f t="shared" ca="1" si="86"/>
        <v/>
      </c>
      <c r="C938" s="49"/>
      <c r="D938" s="16" t="b">
        <f t="shared" ca="1" si="90"/>
        <v>0</v>
      </c>
      <c r="E938" s="42" t="str">
        <f ca="1">_xlfn.IFNA(VLOOKUP(B938,Rubric[],2+VALUE(LEFT(Type!$B$1,1)),),"")</f>
        <v/>
      </c>
      <c r="F938" s="42" t="str">
        <f ca="1">_xlfn.IFNA(VLOOKUP(A938,Table4[[#All],[Id_Serv]:[Dsg_EN Servico]],2+VALUE(LEFT(Type!$B$1,1)),0),"")</f>
        <v/>
      </c>
      <c r="G938" s="43" t="b">
        <f t="shared" ca="1" si="87"/>
        <v>0</v>
      </c>
      <c r="H938" s="73">
        <f t="shared" si="88"/>
        <v>15</v>
      </c>
      <c r="I938" s="73">
        <v>14</v>
      </c>
      <c r="J938" s="73">
        <v>2</v>
      </c>
      <c r="K938" s="72" t="str">
        <f t="shared" si="89"/>
        <v/>
      </c>
      <c r="L938" s="38" t="e">
        <f ca="1">VLOOKUP(B938,TA_Rubric!$A$1:$G$93,4+LEFT(Type!$B$1,1),)</f>
        <v>#N/A</v>
      </c>
    </row>
    <row r="939" spans="1:12" ht="63.95" customHeight="1" x14ac:dyDescent="0.25">
      <c r="A939" s="39" t="str">
        <f t="shared" ca="1" si="85"/>
        <v/>
      </c>
      <c r="B939" s="39" t="str">
        <f t="shared" ca="1" si="86"/>
        <v/>
      </c>
      <c r="C939" s="49"/>
      <c r="D939" s="16" t="b">
        <f t="shared" ca="1" si="90"/>
        <v>0</v>
      </c>
      <c r="E939" s="42" t="str">
        <f ca="1">_xlfn.IFNA(VLOOKUP(B939,Rubric[],2+VALUE(LEFT(Type!$B$1,1)),),"")</f>
        <v/>
      </c>
      <c r="F939" s="42" t="str">
        <f ca="1">_xlfn.IFNA(VLOOKUP(A939,Table4[[#All],[Id_Serv]:[Dsg_EN Servico]],2+VALUE(LEFT(Type!$B$1,1)),0),"")</f>
        <v/>
      </c>
      <c r="G939" s="43" t="b">
        <f t="shared" ca="1" si="87"/>
        <v>0</v>
      </c>
      <c r="H939" s="73">
        <f t="shared" si="88"/>
        <v>15</v>
      </c>
      <c r="I939" s="73">
        <v>15</v>
      </c>
      <c r="J939" s="73">
        <v>2</v>
      </c>
      <c r="K939" s="72" t="str">
        <f t="shared" si="89"/>
        <v/>
      </c>
      <c r="L939" s="38" t="e">
        <f ca="1">VLOOKUP(B939,TA_Rubric!$A$1:$G$93,4+LEFT(Type!$B$1,1),)</f>
        <v>#N/A</v>
      </c>
    </row>
    <row r="940" spans="1:12" ht="63.95" customHeight="1" x14ac:dyDescent="0.25">
      <c r="A940" s="39" t="str">
        <f t="shared" ca="1" si="85"/>
        <v/>
      </c>
      <c r="B940" s="39" t="str">
        <f t="shared" ca="1" si="86"/>
        <v/>
      </c>
      <c r="C940" s="49"/>
      <c r="D940" s="16" t="b">
        <f t="shared" ca="1" si="90"/>
        <v>0</v>
      </c>
      <c r="E940" s="42" t="str">
        <f ca="1">_xlfn.IFNA(VLOOKUP(B940,Rubric[],2+VALUE(LEFT(Type!$B$1,1)),),"")</f>
        <v/>
      </c>
      <c r="F940" s="42" t="str">
        <f ca="1">_xlfn.IFNA(VLOOKUP(A940,Table4[[#All],[Id_Serv]:[Dsg_EN Servico]],2+VALUE(LEFT(Type!$B$1,1)),0),"")</f>
        <v/>
      </c>
      <c r="G940" s="43" t="b">
        <f t="shared" ca="1" si="87"/>
        <v>0</v>
      </c>
      <c r="H940" s="73">
        <f t="shared" si="88"/>
        <v>15</v>
      </c>
      <c r="I940" s="73">
        <v>16</v>
      </c>
      <c r="J940" s="73">
        <v>2</v>
      </c>
      <c r="K940" s="72" t="str">
        <f t="shared" si="89"/>
        <v/>
      </c>
      <c r="L940" s="38" t="e">
        <f ca="1">VLOOKUP(B940,TA_Rubric!$A$1:$G$93,4+LEFT(Type!$B$1,1),)</f>
        <v>#N/A</v>
      </c>
    </row>
    <row r="941" spans="1:12" ht="63.95" customHeight="1" x14ac:dyDescent="0.25">
      <c r="A941" s="39" t="str">
        <f t="shared" ca="1" si="85"/>
        <v/>
      </c>
      <c r="B941" s="39" t="str">
        <f t="shared" ca="1" si="86"/>
        <v/>
      </c>
      <c r="C941" s="49"/>
      <c r="D941" s="16" t="b">
        <f t="shared" ca="1" si="90"/>
        <v>0</v>
      </c>
      <c r="E941" s="42" t="str">
        <f ca="1">_xlfn.IFNA(VLOOKUP(B941,Rubric[],2+VALUE(LEFT(Type!$B$1,1)),),"")</f>
        <v/>
      </c>
      <c r="F941" s="42" t="str">
        <f ca="1">_xlfn.IFNA(VLOOKUP(A941,Table4[[#All],[Id_Serv]:[Dsg_EN Servico]],2+VALUE(LEFT(Type!$B$1,1)),0),"")</f>
        <v/>
      </c>
      <c r="G941" s="43" t="b">
        <f t="shared" ca="1" si="87"/>
        <v>0</v>
      </c>
      <c r="H941" s="73">
        <f t="shared" si="88"/>
        <v>15</v>
      </c>
      <c r="I941" s="73">
        <v>17</v>
      </c>
      <c r="J941" s="73">
        <v>2</v>
      </c>
      <c r="K941" s="72" t="str">
        <f t="shared" si="89"/>
        <v/>
      </c>
      <c r="L941" s="38" t="e">
        <f ca="1">VLOOKUP(B941,TA_Rubric!$A$1:$G$93,4+LEFT(Type!$B$1,1),)</f>
        <v>#N/A</v>
      </c>
    </row>
    <row r="942" spans="1:12" ht="63.95" customHeight="1" x14ac:dyDescent="0.25">
      <c r="A942" s="39" t="str">
        <f t="shared" ca="1" si="85"/>
        <v/>
      </c>
      <c r="B942" s="39" t="str">
        <f t="shared" ca="1" si="86"/>
        <v/>
      </c>
      <c r="C942" s="49"/>
      <c r="D942" s="16" t="b">
        <f t="shared" ca="1" si="90"/>
        <v>0</v>
      </c>
      <c r="E942" s="42" t="str">
        <f ca="1">_xlfn.IFNA(VLOOKUP(B942,Rubric[],2+VALUE(LEFT(Type!$B$1,1)),),"")</f>
        <v/>
      </c>
      <c r="F942" s="42" t="str">
        <f ca="1">_xlfn.IFNA(VLOOKUP(A942,Table4[[#All],[Id_Serv]:[Dsg_EN Servico]],2+VALUE(LEFT(Type!$B$1,1)),0),"")</f>
        <v/>
      </c>
      <c r="G942" s="43" t="b">
        <f t="shared" ca="1" si="87"/>
        <v>0</v>
      </c>
      <c r="H942" s="73">
        <f t="shared" si="88"/>
        <v>15</v>
      </c>
      <c r="I942" s="73">
        <v>18</v>
      </c>
      <c r="J942" s="73">
        <v>2</v>
      </c>
      <c r="K942" s="72" t="str">
        <f t="shared" si="89"/>
        <v/>
      </c>
      <c r="L942" s="38" t="e">
        <f ca="1">VLOOKUP(B942,TA_Rubric!$A$1:$G$93,4+LEFT(Type!$B$1,1),)</f>
        <v>#N/A</v>
      </c>
    </row>
    <row r="943" spans="1:12" ht="63.95" customHeight="1" x14ac:dyDescent="0.25">
      <c r="A943" s="39" t="str">
        <f t="shared" ca="1" si="85"/>
        <v/>
      </c>
      <c r="B943" s="39" t="str">
        <f t="shared" ca="1" si="86"/>
        <v/>
      </c>
      <c r="C943" s="49"/>
      <c r="D943" s="16" t="b">
        <f t="shared" ca="1" si="90"/>
        <v>0</v>
      </c>
      <c r="E943" s="42" t="str">
        <f ca="1">_xlfn.IFNA(VLOOKUP(B943,Rubric[],2+VALUE(LEFT(Type!$B$1,1)),),"")</f>
        <v/>
      </c>
      <c r="F943" s="42" t="str">
        <f ca="1">_xlfn.IFNA(VLOOKUP(A943,Table4[[#All],[Id_Serv]:[Dsg_EN Servico]],2+VALUE(LEFT(Type!$B$1,1)),0),"")</f>
        <v/>
      </c>
      <c r="G943" s="43" t="b">
        <f t="shared" ca="1" si="87"/>
        <v>0</v>
      </c>
      <c r="H943" s="73">
        <f t="shared" si="88"/>
        <v>15</v>
      </c>
      <c r="I943" s="73">
        <v>19</v>
      </c>
      <c r="J943" s="73">
        <v>2</v>
      </c>
      <c r="K943" s="72" t="str">
        <f t="shared" si="89"/>
        <v/>
      </c>
      <c r="L943" s="38" t="e">
        <f ca="1">VLOOKUP(B943,TA_Rubric!$A$1:$G$93,4+LEFT(Type!$B$1,1),)</f>
        <v>#N/A</v>
      </c>
    </row>
    <row r="944" spans="1:12" ht="63.95" customHeight="1" x14ac:dyDescent="0.25">
      <c r="A944" s="39" t="str">
        <f t="shared" ca="1" si="85"/>
        <v/>
      </c>
      <c r="B944" s="39" t="str">
        <f t="shared" ca="1" si="86"/>
        <v/>
      </c>
      <c r="C944" s="49"/>
      <c r="D944" s="16" t="b">
        <f t="shared" ca="1" si="90"/>
        <v>0</v>
      </c>
      <c r="E944" s="42" t="str">
        <f ca="1">_xlfn.IFNA(VLOOKUP(B944,Rubric[],2+VALUE(LEFT(Type!$B$1,1)),),"")</f>
        <v/>
      </c>
      <c r="F944" s="42" t="str">
        <f ca="1">_xlfn.IFNA(VLOOKUP(A944,Table4[[#All],[Id_Serv]:[Dsg_EN Servico]],2+VALUE(LEFT(Type!$B$1,1)),0),"")</f>
        <v/>
      </c>
      <c r="G944" s="43" t="b">
        <f t="shared" ca="1" si="87"/>
        <v>0</v>
      </c>
      <c r="H944" s="73">
        <f t="shared" si="88"/>
        <v>15</v>
      </c>
      <c r="I944" s="73">
        <v>20</v>
      </c>
      <c r="J944" s="73">
        <v>2</v>
      </c>
      <c r="K944" s="72" t="str">
        <f t="shared" si="89"/>
        <v/>
      </c>
      <c r="L944" s="38" t="e">
        <f ca="1">VLOOKUP(B944,TA_Rubric!$A$1:$G$93,4+LEFT(Type!$B$1,1),)</f>
        <v>#N/A</v>
      </c>
    </row>
    <row r="945" spans="1:12" ht="63.95" customHeight="1" x14ac:dyDescent="0.25">
      <c r="A945" s="39" t="str">
        <f t="shared" ca="1" si="85"/>
        <v/>
      </c>
      <c r="B945" s="39" t="str">
        <f t="shared" ca="1" si="86"/>
        <v/>
      </c>
      <c r="C945" s="49"/>
      <c r="D945" s="16" t="b">
        <f t="shared" ca="1" si="90"/>
        <v>0</v>
      </c>
      <c r="E945" s="42" t="str">
        <f ca="1">_xlfn.IFNA(VLOOKUP(B945,Rubric[],2+VALUE(LEFT(Type!$B$1,1)),),"")</f>
        <v/>
      </c>
      <c r="F945" s="42" t="str">
        <f ca="1">_xlfn.IFNA(VLOOKUP(A945,Table4[[#All],[Id_Serv]:[Dsg_EN Servico]],2+VALUE(LEFT(Type!$B$1,1)),0),"")</f>
        <v/>
      </c>
      <c r="G945" s="43" t="b">
        <f t="shared" ca="1" si="87"/>
        <v>0</v>
      </c>
      <c r="H945" s="73">
        <f t="shared" si="88"/>
        <v>15</v>
      </c>
      <c r="I945" s="73">
        <v>21</v>
      </c>
      <c r="J945" s="73">
        <v>2</v>
      </c>
      <c r="K945" s="72" t="str">
        <f t="shared" si="89"/>
        <v/>
      </c>
      <c r="L945" s="38" t="e">
        <f ca="1">VLOOKUP(B945,TA_Rubric!$A$1:$G$93,4+LEFT(Type!$B$1,1),)</f>
        <v>#N/A</v>
      </c>
    </row>
    <row r="946" spans="1:12" ht="63.95" customHeight="1" x14ac:dyDescent="0.25">
      <c r="A946" s="39" t="str">
        <f t="shared" ca="1" si="85"/>
        <v/>
      </c>
      <c r="B946" s="39" t="str">
        <f t="shared" ca="1" si="86"/>
        <v/>
      </c>
      <c r="C946" s="49"/>
      <c r="D946" s="16" t="b">
        <f t="shared" ca="1" si="90"/>
        <v>0</v>
      </c>
      <c r="E946" s="42" t="str">
        <f ca="1">_xlfn.IFNA(VLOOKUP(B946,Rubric[],2+VALUE(LEFT(Type!$B$1,1)),),"")</f>
        <v/>
      </c>
      <c r="F946" s="42" t="str">
        <f ca="1">_xlfn.IFNA(VLOOKUP(A946,Table4[[#All],[Id_Serv]:[Dsg_EN Servico]],2+VALUE(LEFT(Type!$B$1,1)),0),"")</f>
        <v/>
      </c>
      <c r="G946" s="43" t="b">
        <f t="shared" ca="1" si="87"/>
        <v>0</v>
      </c>
      <c r="H946" s="73">
        <f t="shared" si="88"/>
        <v>15</v>
      </c>
      <c r="I946" s="73">
        <v>22</v>
      </c>
      <c r="J946" s="73">
        <v>2</v>
      </c>
      <c r="K946" s="72" t="str">
        <f t="shared" si="89"/>
        <v/>
      </c>
      <c r="L946" s="38" t="e">
        <f ca="1">VLOOKUP(B946,TA_Rubric!$A$1:$G$93,4+LEFT(Type!$B$1,1),)</f>
        <v>#N/A</v>
      </c>
    </row>
    <row r="947" spans="1:12" ht="63.95" customHeight="1" x14ac:dyDescent="0.25">
      <c r="A947" s="39" t="str">
        <f t="shared" ca="1" si="85"/>
        <v/>
      </c>
      <c r="B947" s="39" t="str">
        <f t="shared" ca="1" si="86"/>
        <v/>
      </c>
      <c r="C947" s="49"/>
      <c r="D947" s="16" t="b">
        <f t="shared" ca="1" si="90"/>
        <v>0</v>
      </c>
      <c r="E947" s="42" t="str">
        <f ca="1">_xlfn.IFNA(VLOOKUP(B947,Rubric[],2+VALUE(LEFT(Type!$B$1,1)),),"")</f>
        <v/>
      </c>
      <c r="F947" s="42" t="str">
        <f ca="1">_xlfn.IFNA(VLOOKUP(A947,Table4[[#All],[Id_Serv]:[Dsg_EN Servico]],2+VALUE(LEFT(Type!$B$1,1)),0),"")</f>
        <v/>
      </c>
      <c r="G947" s="43" t="b">
        <f t="shared" ca="1" si="87"/>
        <v>0</v>
      </c>
      <c r="H947" s="73">
        <f t="shared" si="88"/>
        <v>15</v>
      </c>
      <c r="I947" s="73">
        <v>23</v>
      </c>
      <c r="J947" s="73">
        <v>2</v>
      </c>
      <c r="K947" s="72" t="str">
        <f t="shared" si="89"/>
        <v/>
      </c>
      <c r="L947" s="38" t="e">
        <f ca="1">VLOOKUP(B947,TA_Rubric!$A$1:$G$93,4+LEFT(Type!$B$1,1),)</f>
        <v>#N/A</v>
      </c>
    </row>
    <row r="948" spans="1:12" ht="63.95" customHeight="1" x14ac:dyDescent="0.25">
      <c r="A948" s="39" t="str">
        <f t="shared" ca="1" si="85"/>
        <v/>
      </c>
      <c r="B948" s="39" t="str">
        <f t="shared" ca="1" si="86"/>
        <v/>
      </c>
      <c r="C948" s="49"/>
      <c r="D948" s="16" t="b">
        <f t="shared" ca="1" si="90"/>
        <v>0</v>
      </c>
      <c r="E948" s="42" t="str">
        <f ca="1">_xlfn.IFNA(VLOOKUP(B948,Rubric[],2+VALUE(LEFT(Type!$B$1,1)),),"")</f>
        <v/>
      </c>
      <c r="F948" s="42" t="str">
        <f ca="1">_xlfn.IFNA(VLOOKUP(A948,Table4[[#All],[Id_Serv]:[Dsg_EN Servico]],2+VALUE(LEFT(Type!$B$1,1)),0),"")</f>
        <v/>
      </c>
      <c r="G948" s="43" t="b">
        <f t="shared" ca="1" si="87"/>
        <v>0</v>
      </c>
      <c r="H948" s="73">
        <f t="shared" si="88"/>
        <v>15</v>
      </c>
      <c r="I948" s="73">
        <v>24</v>
      </c>
      <c r="J948" s="73">
        <v>2</v>
      </c>
      <c r="K948" s="72" t="str">
        <f t="shared" si="89"/>
        <v/>
      </c>
      <c r="L948" s="38" t="e">
        <f ca="1">VLOOKUP(B948,TA_Rubric!$A$1:$G$93,4+LEFT(Type!$B$1,1),)</f>
        <v>#N/A</v>
      </c>
    </row>
    <row r="949" spans="1:12" ht="63.95" customHeight="1" x14ac:dyDescent="0.25">
      <c r="A949" s="39" t="str">
        <f t="shared" ca="1" si="85"/>
        <v/>
      </c>
      <c r="B949" s="39" t="str">
        <f t="shared" ca="1" si="86"/>
        <v/>
      </c>
      <c r="C949" s="49"/>
      <c r="D949" s="16" t="b">
        <f t="shared" ca="1" si="90"/>
        <v>0</v>
      </c>
      <c r="E949" s="42" t="str">
        <f ca="1">_xlfn.IFNA(VLOOKUP(B949,Rubric[],2+VALUE(LEFT(Type!$B$1,1)),),"")</f>
        <v/>
      </c>
      <c r="F949" s="42" t="str">
        <f ca="1">_xlfn.IFNA(VLOOKUP(A949,Table4[[#All],[Id_Serv]:[Dsg_EN Servico]],2+VALUE(LEFT(Type!$B$1,1)),0),"")</f>
        <v/>
      </c>
      <c r="G949" s="43" t="b">
        <f t="shared" ca="1" si="87"/>
        <v>0</v>
      </c>
      <c r="H949" s="73">
        <f t="shared" si="88"/>
        <v>15</v>
      </c>
      <c r="I949" s="73">
        <v>25</v>
      </c>
      <c r="J949" s="73">
        <v>2</v>
      </c>
      <c r="K949" s="72" t="str">
        <f t="shared" si="89"/>
        <v/>
      </c>
      <c r="L949" s="38" t="e">
        <f ca="1">VLOOKUP(B949,TA_Rubric!$A$1:$G$93,4+LEFT(Type!$B$1,1),)</f>
        <v>#N/A</v>
      </c>
    </row>
    <row r="950" spans="1:12" ht="63.95" customHeight="1" x14ac:dyDescent="0.25">
      <c r="A950" s="39" t="str">
        <f t="shared" ca="1" si="85"/>
        <v/>
      </c>
      <c r="B950" s="39" t="str">
        <f t="shared" ca="1" si="86"/>
        <v/>
      </c>
      <c r="C950" s="54"/>
      <c r="D950" s="16" t="b">
        <f t="shared" ca="1" si="90"/>
        <v>0</v>
      </c>
      <c r="E950" s="42" t="str">
        <f ca="1">_xlfn.IFNA(VLOOKUP(B950,Rubric[],2+VALUE(LEFT(Type!$B$1,1)),),"")</f>
        <v/>
      </c>
      <c r="F950" s="42" t="str">
        <f ca="1">_xlfn.IFNA(VLOOKUP(A950,Table4[[#All],[Id_Serv]:[Dsg_EN Servico]],2+VALUE(LEFT(Type!$B$1,1)),0),"")</f>
        <v/>
      </c>
      <c r="G950" s="43" t="b">
        <f t="shared" ca="1" si="87"/>
        <v>0</v>
      </c>
      <c r="H950" s="73">
        <f t="shared" si="88"/>
        <v>15</v>
      </c>
      <c r="I950" s="73">
        <v>26</v>
      </c>
      <c r="J950" s="73">
        <v>2</v>
      </c>
      <c r="K950" s="72" t="str">
        <f t="shared" si="89"/>
        <v/>
      </c>
      <c r="L950" s="38" t="e">
        <f ca="1">VLOOKUP(B950,TA_Rubric!$A$1:$G$93,4+LEFT(Type!$B$1,1),)</f>
        <v>#N/A</v>
      </c>
    </row>
    <row r="951" spans="1:12" ht="63.95" customHeight="1" x14ac:dyDescent="0.25">
      <c r="A951" s="39" t="str">
        <f t="shared" ca="1" si="85"/>
        <v/>
      </c>
      <c r="B951" s="39" t="str">
        <f t="shared" ca="1" si="86"/>
        <v/>
      </c>
      <c r="C951" s="54"/>
      <c r="D951" s="16" t="b">
        <f t="shared" ca="1" si="90"/>
        <v>0</v>
      </c>
      <c r="E951" s="42" t="str">
        <f ca="1">_xlfn.IFNA(VLOOKUP(B951,Rubric[],2+VALUE(LEFT(Type!$B$1,1)),),"")</f>
        <v/>
      </c>
      <c r="F951" s="42" t="str">
        <f ca="1">_xlfn.IFNA(VLOOKUP(A951,Table4[[#All],[Id_Serv]:[Dsg_EN Servico]],2+VALUE(LEFT(Type!$B$1,1)),0),"")</f>
        <v/>
      </c>
      <c r="G951" s="43" t="b">
        <f t="shared" ca="1" si="87"/>
        <v>0</v>
      </c>
      <c r="H951" s="73">
        <f t="shared" si="88"/>
        <v>15</v>
      </c>
      <c r="I951" s="73">
        <v>27</v>
      </c>
      <c r="J951" s="73">
        <v>2</v>
      </c>
      <c r="K951" s="72" t="str">
        <f t="shared" si="89"/>
        <v/>
      </c>
      <c r="L951" s="38" t="e">
        <f ca="1">VLOOKUP(B951,TA_Rubric!$A$1:$G$93,4+LEFT(Type!$B$1,1),)</f>
        <v>#N/A</v>
      </c>
    </row>
    <row r="952" spans="1:12" ht="63.95" customHeight="1" x14ac:dyDescent="0.25">
      <c r="A952" s="39" t="str">
        <f t="shared" ca="1" si="85"/>
        <v/>
      </c>
      <c r="B952" s="39" t="str">
        <f t="shared" ca="1" si="86"/>
        <v/>
      </c>
      <c r="C952" s="54"/>
      <c r="D952" s="16" t="b">
        <f t="shared" ca="1" si="90"/>
        <v>0</v>
      </c>
      <c r="E952" s="42" t="str">
        <f ca="1">_xlfn.IFNA(VLOOKUP(B952,Rubric[],2+VALUE(LEFT(Type!$B$1,1)),),"")</f>
        <v/>
      </c>
      <c r="F952" s="42" t="str">
        <f ca="1">_xlfn.IFNA(VLOOKUP(A952,Table4[[#All],[Id_Serv]:[Dsg_EN Servico]],2+VALUE(LEFT(Type!$B$1,1)),0),"")</f>
        <v/>
      </c>
      <c r="G952" s="43" t="b">
        <f t="shared" ca="1" si="87"/>
        <v>0</v>
      </c>
      <c r="H952" s="73">
        <f t="shared" si="88"/>
        <v>15</v>
      </c>
      <c r="I952" s="73">
        <v>28</v>
      </c>
      <c r="J952" s="73">
        <v>2</v>
      </c>
      <c r="K952" s="72" t="str">
        <f t="shared" si="89"/>
        <v/>
      </c>
      <c r="L952" s="38" t="e">
        <f ca="1">VLOOKUP(B952,TA_Rubric!$A$1:$G$93,4+LEFT(Type!$B$1,1),)</f>
        <v>#N/A</v>
      </c>
    </row>
    <row r="953" spans="1:12" ht="63.95" customHeight="1" x14ac:dyDescent="0.25">
      <c r="A953" s="39" t="str">
        <f t="shared" ca="1" si="85"/>
        <v/>
      </c>
      <c r="B953" s="39" t="str">
        <f t="shared" ca="1" si="86"/>
        <v/>
      </c>
      <c r="C953" s="54"/>
      <c r="D953" s="16" t="b">
        <f t="shared" ca="1" si="90"/>
        <v>0</v>
      </c>
      <c r="E953" s="42" t="str">
        <f ca="1">_xlfn.IFNA(VLOOKUP(B953,Rubric[],2+VALUE(LEFT(Type!$B$1,1)),),"")</f>
        <v/>
      </c>
      <c r="F953" s="42" t="str">
        <f ca="1">_xlfn.IFNA(VLOOKUP(A953,Table4[[#All],[Id_Serv]:[Dsg_EN Servico]],2+VALUE(LEFT(Type!$B$1,1)),0),"")</f>
        <v/>
      </c>
      <c r="G953" s="43" t="b">
        <f t="shared" ca="1" si="87"/>
        <v>0</v>
      </c>
      <c r="H953" s="73">
        <f t="shared" si="88"/>
        <v>15</v>
      </c>
      <c r="I953" s="73">
        <v>29</v>
      </c>
      <c r="J953" s="73">
        <v>2</v>
      </c>
      <c r="K953" s="72" t="str">
        <f t="shared" si="89"/>
        <v/>
      </c>
      <c r="L953" s="38" t="e">
        <f ca="1">VLOOKUP(B953,TA_Rubric!$A$1:$G$93,4+LEFT(Type!$B$1,1),)</f>
        <v>#N/A</v>
      </c>
    </row>
    <row r="954" spans="1:12" ht="63.95" customHeight="1" x14ac:dyDescent="0.25">
      <c r="A954" s="39" t="str">
        <f t="shared" ca="1" si="85"/>
        <v/>
      </c>
      <c r="B954" s="39" t="str">
        <f t="shared" ca="1" si="86"/>
        <v/>
      </c>
      <c r="C954" s="54"/>
      <c r="D954" s="16" t="b">
        <f t="shared" ca="1" si="90"/>
        <v>0</v>
      </c>
      <c r="E954" s="42" t="str">
        <f ca="1">_xlfn.IFNA(VLOOKUP(B954,Rubric[],2+VALUE(LEFT(Type!$B$1,1)),),"")</f>
        <v/>
      </c>
      <c r="F954" s="42" t="str">
        <f ca="1">_xlfn.IFNA(VLOOKUP(A954,Table4[[#All],[Id_Serv]:[Dsg_EN Servico]],2+VALUE(LEFT(Type!$B$1,1)),0),"")</f>
        <v/>
      </c>
      <c r="G954" s="43" t="b">
        <f t="shared" ca="1" si="87"/>
        <v>0</v>
      </c>
      <c r="H954" s="73">
        <f t="shared" si="88"/>
        <v>15</v>
      </c>
      <c r="I954" s="73">
        <v>30</v>
      </c>
      <c r="J954" s="73">
        <v>2</v>
      </c>
      <c r="K954" s="72" t="str">
        <f t="shared" si="89"/>
        <v/>
      </c>
      <c r="L954" s="38" t="e">
        <f ca="1">VLOOKUP(B954,TA_Rubric!$A$1:$G$93,4+LEFT(Type!$B$1,1),)</f>
        <v>#N/A</v>
      </c>
    </row>
    <row r="955" spans="1:12" ht="63.95" customHeight="1" x14ac:dyDescent="0.25">
      <c r="A955" s="39" t="str">
        <f t="shared" ca="1" si="85"/>
        <v/>
      </c>
      <c r="B955" s="39" t="str">
        <f t="shared" ca="1" si="86"/>
        <v/>
      </c>
      <c r="C955" s="49"/>
      <c r="D955" s="16" t="b">
        <f t="shared" ca="1" si="90"/>
        <v>0</v>
      </c>
      <c r="E955" s="42" t="str">
        <f ca="1">_xlfn.IFNA(VLOOKUP(B955,Rubric[],2+VALUE(LEFT(Type!$B$1,1)),),"")</f>
        <v/>
      </c>
      <c r="F955" s="42" t="str">
        <f ca="1">_xlfn.IFNA(VLOOKUP(A955,Table4[[#All],[Id_Serv]:[Dsg_EN Servico]],2+VALUE(LEFT(Type!$B$1,1)),0),"")</f>
        <v/>
      </c>
      <c r="G955" s="43" t="b">
        <f t="shared" ca="1" si="87"/>
        <v>0</v>
      </c>
      <c r="H955" s="73">
        <f t="shared" si="88"/>
        <v>15</v>
      </c>
      <c r="I955" s="73">
        <v>31</v>
      </c>
      <c r="J955" s="73">
        <v>2</v>
      </c>
      <c r="K955" s="72" t="str">
        <f t="shared" si="89"/>
        <v/>
      </c>
      <c r="L955" s="38" t="e">
        <f ca="1">VLOOKUP(B955,TA_Rubric!$A$1:$G$93,4+LEFT(Type!$B$1,1),)</f>
        <v>#N/A</v>
      </c>
    </row>
    <row r="956" spans="1:12" ht="63.95" customHeight="1" x14ac:dyDescent="0.25">
      <c r="A956" s="39" t="str">
        <f t="shared" ca="1" si="85"/>
        <v/>
      </c>
      <c r="B956" s="39" t="str">
        <f t="shared" ca="1" si="86"/>
        <v/>
      </c>
      <c r="C956" s="49"/>
      <c r="D956" s="16" t="b">
        <f t="shared" ca="1" si="90"/>
        <v>0</v>
      </c>
      <c r="E956" s="42" t="str">
        <f ca="1">_xlfn.IFNA(VLOOKUP(B956,Rubric[],2+VALUE(LEFT(Type!$B$1,1)),),"")</f>
        <v/>
      </c>
      <c r="F956" s="42" t="str">
        <f ca="1">_xlfn.IFNA(VLOOKUP(A956,Table4[[#All],[Id_Serv]:[Dsg_EN Servico]],2+VALUE(LEFT(Type!$B$1,1)),0),"")</f>
        <v/>
      </c>
      <c r="G956" s="43" t="b">
        <f t="shared" ca="1" si="87"/>
        <v>0</v>
      </c>
      <c r="H956" s="73">
        <f t="shared" si="88"/>
        <v>15</v>
      </c>
      <c r="I956" s="73">
        <v>32</v>
      </c>
      <c r="J956" s="73">
        <v>2</v>
      </c>
      <c r="K956" s="72" t="str">
        <f t="shared" si="89"/>
        <v/>
      </c>
      <c r="L956" s="38" t="e">
        <f ca="1">VLOOKUP(B956,TA_Rubric!$A$1:$G$93,4+LEFT(Type!$B$1,1),)</f>
        <v>#N/A</v>
      </c>
    </row>
    <row r="957" spans="1:12" ht="63.95" customHeight="1" x14ac:dyDescent="0.25">
      <c r="A957" s="39" t="str">
        <f t="shared" ca="1" si="85"/>
        <v/>
      </c>
      <c r="B957" s="39" t="str">
        <f t="shared" ca="1" si="86"/>
        <v/>
      </c>
      <c r="C957" s="49"/>
      <c r="D957" s="16" t="b">
        <f t="shared" ca="1" si="90"/>
        <v>0</v>
      </c>
      <c r="E957" s="42" t="str">
        <f ca="1">_xlfn.IFNA(VLOOKUP(B957,Rubric[],2+VALUE(LEFT(Type!$B$1,1)),),"")</f>
        <v/>
      </c>
      <c r="F957" s="42" t="str">
        <f ca="1">_xlfn.IFNA(VLOOKUP(A957,Table4[[#All],[Id_Serv]:[Dsg_EN Servico]],2+VALUE(LEFT(Type!$B$1,1)),0),"")</f>
        <v/>
      </c>
      <c r="G957" s="43" t="b">
        <f t="shared" ca="1" si="87"/>
        <v>0</v>
      </c>
      <c r="H957" s="73">
        <f t="shared" si="88"/>
        <v>15</v>
      </c>
      <c r="I957" s="73">
        <v>33</v>
      </c>
      <c r="J957" s="73">
        <v>2</v>
      </c>
      <c r="K957" s="72" t="str">
        <f t="shared" si="89"/>
        <v/>
      </c>
      <c r="L957" s="38" t="e">
        <f ca="1">VLOOKUP(B957,TA_Rubric!$A$1:$G$93,4+LEFT(Type!$B$1,1),)</f>
        <v>#N/A</v>
      </c>
    </row>
    <row r="958" spans="1:12" ht="63.95" customHeight="1" x14ac:dyDescent="0.25">
      <c r="A958" s="39" t="str">
        <f t="shared" ca="1" si="85"/>
        <v/>
      </c>
      <c r="B958" s="39" t="str">
        <f t="shared" ca="1" si="86"/>
        <v/>
      </c>
      <c r="C958" s="49"/>
      <c r="D958" s="16" t="b">
        <f t="shared" ca="1" si="90"/>
        <v>0</v>
      </c>
      <c r="E958" s="42" t="str">
        <f ca="1">_xlfn.IFNA(VLOOKUP(B958,Rubric[],2+VALUE(LEFT(Type!$B$1,1)),),"")</f>
        <v/>
      </c>
      <c r="F958" s="42" t="str">
        <f ca="1">_xlfn.IFNA(VLOOKUP(A958,Table4[[#All],[Id_Serv]:[Dsg_EN Servico]],2+VALUE(LEFT(Type!$B$1,1)),0),"")</f>
        <v/>
      </c>
      <c r="G958" s="43" t="b">
        <f t="shared" ca="1" si="87"/>
        <v>0</v>
      </c>
      <c r="H958" s="73">
        <f t="shared" si="88"/>
        <v>15</v>
      </c>
      <c r="I958" s="73">
        <v>34</v>
      </c>
      <c r="J958" s="73">
        <v>2</v>
      </c>
      <c r="K958" s="72" t="str">
        <f t="shared" si="89"/>
        <v/>
      </c>
      <c r="L958" s="38" t="e">
        <f ca="1">VLOOKUP(B958,TA_Rubric!$A$1:$G$93,4+LEFT(Type!$B$1,1),)</f>
        <v>#N/A</v>
      </c>
    </row>
    <row r="959" spans="1:12" ht="63.95" customHeight="1" x14ac:dyDescent="0.25">
      <c r="A959" s="39" t="str">
        <f t="shared" ca="1" si="85"/>
        <v/>
      </c>
      <c r="B959" s="39" t="str">
        <f t="shared" ca="1" si="86"/>
        <v/>
      </c>
      <c r="C959" s="49"/>
      <c r="D959" s="16" t="b">
        <f t="shared" ca="1" si="90"/>
        <v>0</v>
      </c>
      <c r="E959" s="42" t="str">
        <f ca="1">_xlfn.IFNA(VLOOKUP(B959,Rubric[],2+VALUE(LEFT(Type!$B$1,1)),),"")</f>
        <v/>
      </c>
      <c r="F959" s="42" t="str">
        <f ca="1">_xlfn.IFNA(VLOOKUP(A959,Table4[[#All],[Id_Serv]:[Dsg_EN Servico]],2+VALUE(LEFT(Type!$B$1,1)),0),"")</f>
        <v/>
      </c>
      <c r="G959" s="43" t="b">
        <f t="shared" ca="1" si="87"/>
        <v>0</v>
      </c>
      <c r="H959" s="73">
        <f t="shared" si="88"/>
        <v>15</v>
      </c>
      <c r="I959" s="73">
        <v>35</v>
      </c>
      <c r="J959" s="73">
        <v>2</v>
      </c>
      <c r="K959" s="72" t="str">
        <f t="shared" si="89"/>
        <v/>
      </c>
      <c r="L959" s="38" t="e">
        <f ca="1">VLOOKUP(B959,TA_Rubric!$A$1:$G$93,4+LEFT(Type!$B$1,1),)</f>
        <v>#N/A</v>
      </c>
    </row>
    <row r="960" spans="1:12" ht="63.95" customHeight="1" x14ac:dyDescent="0.25">
      <c r="A960" s="39" t="str">
        <f t="shared" ca="1" si="85"/>
        <v/>
      </c>
      <c r="B960" s="39" t="str">
        <f t="shared" ca="1" si="86"/>
        <v/>
      </c>
      <c r="C960" s="49"/>
      <c r="D960" s="16" t="b">
        <f t="shared" ca="1" si="90"/>
        <v>0</v>
      </c>
      <c r="E960" s="42" t="str">
        <f ca="1">_xlfn.IFNA(VLOOKUP(B960,Rubric[],2+VALUE(LEFT(Type!$B$1,1)),),"")</f>
        <v/>
      </c>
      <c r="F960" s="42" t="str">
        <f ca="1">_xlfn.IFNA(VLOOKUP(A960,Table4[[#All],[Id_Serv]:[Dsg_EN Servico]],2+VALUE(LEFT(Type!$B$1,1)),0),"")</f>
        <v/>
      </c>
      <c r="G960" s="43" t="b">
        <f t="shared" ca="1" si="87"/>
        <v>0</v>
      </c>
      <c r="H960" s="73">
        <f t="shared" si="88"/>
        <v>15</v>
      </c>
      <c r="I960" s="73">
        <v>36</v>
      </c>
      <c r="J960" s="73">
        <v>2</v>
      </c>
      <c r="K960" s="72" t="str">
        <f t="shared" si="89"/>
        <v/>
      </c>
      <c r="L960" s="38" t="e">
        <f ca="1">VLOOKUP(B960,TA_Rubric!$A$1:$G$93,4+LEFT(Type!$B$1,1),)</f>
        <v>#N/A</v>
      </c>
    </row>
    <row r="961" spans="1:12" ht="63.95" customHeight="1" x14ac:dyDescent="0.25">
      <c r="A961" s="39" t="str">
        <f t="shared" ca="1" si="85"/>
        <v/>
      </c>
      <c r="B961" s="39" t="str">
        <f t="shared" ca="1" si="86"/>
        <v/>
      </c>
      <c r="C961" s="49"/>
      <c r="D961" s="16" t="b">
        <f t="shared" ca="1" si="90"/>
        <v>0</v>
      </c>
      <c r="E961" s="42" t="str">
        <f ca="1">_xlfn.IFNA(VLOOKUP(B961,Rubric[],2+VALUE(LEFT(Type!$B$1,1)),),"")</f>
        <v/>
      </c>
      <c r="F961" s="42" t="str">
        <f ca="1">_xlfn.IFNA(VLOOKUP(A961,Table4[[#All],[Id_Serv]:[Dsg_EN Servico]],2+VALUE(LEFT(Type!$B$1,1)),0),"")</f>
        <v/>
      </c>
      <c r="G961" s="43" t="b">
        <f t="shared" ca="1" si="87"/>
        <v>0</v>
      </c>
      <c r="H961" s="73">
        <f t="shared" si="88"/>
        <v>15</v>
      </c>
      <c r="I961" s="73">
        <v>37</v>
      </c>
      <c r="J961" s="73">
        <v>2</v>
      </c>
      <c r="K961" s="72" t="str">
        <f t="shared" si="89"/>
        <v/>
      </c>
      <c r="L961" s="38" t="e">
        <f ca="1">VLOOKUP(B961,TA_Rubric!$A$1:$G$93,4+LEFT(Type!$B$1,1),)</f>
        <v>#N/A</v>
      </c>
    </row>
    <row r="962" spans="1:12" ht="63.95" customHeight="1" x14ac:dyDescent="0.25">
      <c r="A962" s="39" t="str">
        <f t="shared" ref="A962:A1025" ca="1" si="91">INDIRECT("Type!"&amp;ADDRESS(H962,J962))</f>
        <v/>
      </c>
      <c r="B962" s="39" t="str">
        <f t="shared" ref="B962:B1025" ca="1" si="92">IF(A962="","",I962)</f>
        <v/>
      </c>
      <c r="C962" s="49"/>
      <c r="D962" s="16" t="b">
        <f t="shared" ca="1" si="90"/>
        <v>0</v>
      </c>
      <c r="E962" s="42" t="str">
        <f ca="1">_xlfn.IFNA(VLOOKUP(B962,Rubric[],2+VALUE(LEFT(Type!$B$1,1)),),"")</f>
        <v/>
      </c>
      <c r="F962" s="42" t="str">
        <f ca="1">_xlfn.IFNA(VLOOKUP(A962,Table4[[#All],[Id_Serv]:[Dsg_EN Servico]],2+VALUE(LEFT(Type!$B$1,1)),0),"")</f>
        <v/>
      </c>
      <c r="G962" s="43" t="b">
        <f t="shared" ref="G962:G1025" ca="1" si="93">IF(A962="",FALSE,INDIRECT("Type!"&amp;ADDRESS(H962,J962+2)))</f>
        <v>0</v>
      </c>
      <c r="H962" s="73">
        <f t="shared" si="88"/>
        <v>15</v>
      </c>
      <c r="I962" s="73">
        <v>38</v>
      </c>
      <c r="J962" s="73">
        <v>2</v>
      </c>
      <c r="K962" s="72" t="str">
        <f t="shared" si="89"/>
        <v/>
      </c>
      <c r="L962" s="38" t="e">
        <f ca="1">VLOOKUP(B962,TA_Rubric!$A$1:$G$93,4+LEFT(Type!$B$1,1),)</f>
        <v>#N/A</v>
      </c>
    </row>
    <row r="963" spans="1:12" ht="63.95" customHeight="1" x14ac:dyDescent="0.25">
      <c r="A963" s="39" t="str">
        <f t="shared" ca="1" si="91"/>
        <v/>
      </c>
      <c r="B963" s="39" t="str">
        <f t="shared" ca="1" si="92"/>
        <v/>
      </c>
      <c r="C963" s="49"/>
      <c r="D963" s="16" t="b">
        <f t="shared" ca="1" si="90"/>
        <v>0</v>
      </c>
      <c r="E963" s="42" t="str">
        <f ca="1">_xlfn.IFNA(VLOOKUP(B963,Rubric[],2+VALUE(LEFT(Type!$B$1,1)),),"")</f>
        <v/>
      </c>
      <c r="F963" s="42" t="str">
        <f ca="1">_xlfn.IFNA(VLOOKUP(A963,Table4[[#All],[Id_Serv]:[Dsg_EN Servico]],2+VALUE(LEFT(Type!$B$1,1)),0),"")</f>
        <v/>
      </c>
      <c r="G963" s="43" t="b">
        <f t="shared" ca="1" si="93"/>
        <v>0</v>
      </c>
      <c r="H963" s="73">
        <f t="shared" ref="H963:H1026" si="94">IF(I962&gt;I963,H962+1,H962)</f>
        <v>15</v>
      </c>
      <c r="I963" s="73">
        <v>39</v>
      </c>
      <c r="J963" s="73">
        <v>2</v>
      </c>
      <c r="K963" s="72" t="str">
        <f t="shared" ref="K963:K1026" si="95">IF(C963&lt;&gt;"",1,"")</f>
        <v/>
      </c>
      <c r="L963" s="38" t="e">
        <f ca="1">VLOOKUP(B963,TA_Rubric!$A$1:$G$93,4+LEFT(Type!$B$1,1),)</f>
        <v>#N/A</v>
      </c>
    </row>
    <row r="964" spans="1:12" ht="63.95" customHeight="1" x14ac:dyDescent="0.25">
      <c r="A964" s="39" t="str">
        <f t="shared" ca="1" si="91"/>
        <v/>
      </c>
      <c r="B964" s="39" t="str">
        <f t="shared" ca="1" si="92"/>
        <v/>
      </c>
      <c r="C964" s="49"/>
      <c r="D964" s="16" t="b">
        <f t="shared" ca="1" si="90"/>
        <v>0</v>
      </c>
      <c r="E964" s="42" t="str">
        <f ca="1">_xlfn.IFNA(VLOOKUP(B964,Rubric[],2+VALUE(LEFT(Type!$B$1,1)),),"")</f>
        <v/>
      </c>
      <c r="F964" s="42" t="str">
        <f ca="1">_xlfn.IFNA(VLOOKUP(A964,Table4[[#All],[Id_Serv]:[Dsg_EN Servico]],2+VALUE(LEFT(Type!$B$1,1)),0),"")</f>
        <v/>
      </c>
      <c r="G964" s="43" t="b">
        <f t="shared" ca="1" si="93"/>
        <v>0</v>
      </c>
      <c r="H964" s="73">
        <f t="shared" si="94"/>
        <v>15</v>
      </c>
      <c r="I964" s="73">
        <v>40</v>
      </c>
      <c r="J964" s="73">
        <v>2</v>
      </c>
      <c r="K964" s="72" t="str">
        <f t="shared" si="95"/>
        <v/>
      </c>
      <c r="L964" s="38" t="e">
        <f ca="1">VLOOKUP(B964,TA_Rubric!$A$1:$G$93,4+LEFT(Type!$B$1,1),)</f>
        <v>#N/A</v>
      </c>
    </row>
    <row r="965" spans="1:12" ht="63.95" customHeight="1" x14ac:dyDescent="0.25">
      <c r="A965" s="39" t="str">
        <f t="shared" ca="1" si="91"/>
        <v/>
      </c>
      <c r="B965" s="39" t="str">
        <f t="shared" ca="1" si="92"/>
        <v/>
      </c>
      <c r="C965" s="49"/>
      <c r="D965" s="16" t="b">
        <f t="shared" ca="1" si="90"/>
        <v>0</v>
      </c>
      <c r="E965" s="42" t="str">
        <f ca="1">_xlfn.IFNA(VLOOKUP(B965,Rubric[],2+VALUE(LEFT(Type!$B$1,1)),),"")</f>
        <v/>
      </c>
      <c r="F965" s="42" t="str">
        <f ca="1">_xlfn.IFNA(VLOOKUP(A965,Table4[[#All],[Id_Serv]:[Dsg_EN Servico]],2+VALUE(LEFT(Type!$B$1,1)),0),"")</f>
        <v/>
      </c>
      <c r="G965" s="43" t="b">
        <f t="shared" ca="1" si="93"/>
        <v>0</v>
      </c>
      <c r="H965" s="73">
        <f t="shared" si="94"/>
        <v>15</v>
      </c>
      <c r="I965" s="73">
        <v>41</v>
      </c>
      <c r="J965" s="73">
        <v>2</v>
      </c>
      <c r="K965" s="72" t="str">
        <f t="shared" si="95"/>
        <v/>
      </c>
      <c r="L965" s="38" t="e">
        <f ca="1">VLOOKUP(B965,TA_Rubric!$A$1:$G$93,4+LEFT(Type!$B$1,1),)</f>
        <v>#N/A</v>
      </c>
    </row>
    <row r="966" spans="1:12" ht="63.95" customHeight="1" x14ac:dyDescent="0.25">
      <c r="A966" s="39" t="str">
        <f t="shared" ca="1" si="91"/>
        <v/>
      </c>
      <c r="B966" s="39" t="str">
        <f t="shared" ca="1" si="92"/>
        <v/>
      </c>
      <c r="C966" s="49"/>
      <c r="D966" s="16" t="b">
        <f t="shared" ca="1" si="90"/>
        <v>0</v>
      </c>
      <c r="E966" s="42" t="str">
        <f ca="1">_xlfn.IFNA(VLOOKUP(B966,Rubric[],2+VALUE(LEFT(Type!$B$1,1)),),"")</f>
        <v/>
      </c>
      <c r="F966" s="42" t="str">
        <f ca="1">_xlfn.IFNA(VLOOKUP(A966,Table4[[#All],[Id_Serv]:[Dsg_EN Servico]],2+VALUE(LEFT(Type!$B$1,1)),0),"")</f>
        <v/>
      </c>
      <c r="G966" s="43" t="b">
        <f t="shared" ca="1" si="93"/>
        <v>0</v>
      </c>
      <c r="H966" s="73">
        <f t="shared" si="94"/>
        <v>15</v>
      </c>
      <c r="I966" s="73">
        <v>42</v>
      </c>
      <c r="J966" s="73">
        <v>2</v>
      </c>
      <c r="K966" s="72" t="str">
        <f t="shared" si="95"/>
        <v/>
      </c>
      <c r="L966" s="38" t="e">
        <f ca="1">VLOOKUP(B966,TA_Rubric!$A$1:$G$93,4+LEFT(Type!$B$1,1),)</f>
        <v>#N/A</v>
      </c>
    </row>
    <row r="967" spans="1:12" ht="63.95" customHeight="1" x14ac:dyDescent="0.25">
      <c r="A967" s="39" t="str">
        <f t="shared" ca="1" si="91"/>
        <v/>
      </c>
      <c r="B967" s="39" t="str">
        <f t="shared" ca="1" si="92"/>
        <v/>
      </c>
      <c r="C967" s="49"/>
      <c r="D967" s="16" t="b">
        <f t="shared" ca="1" si="90"/>
        <v>0</v>
      </c>
      <c r="E967" s="42" t="str">
        <f ca="1">_xlfn.IFNA(VLOOKUP(B967,Rubric[],2+VALUE(LEFT(Type!$B$1,1)),),"")</f>
        <v/>
      </c>
      <c r="F967" s="42" t="str">
        <f ca="1">_xlfn.IFNA(VLOOKUP(A967,Table4[[#All],[Id_Serv]:[Dsg_EN Servico]],2+VALUE(LEFT(Type!$B$1,1)),0),"")</f>
        <v/>
      </c>
      <c r="G967" s="43" t="b">
        <f t="shared" ca="1" si="93"/>
        <v>0</v>
      </c>
      <c r="H967" s="73">
        <f t="shared" si="94"/>
        <v>15</v>
      </c>
      <c r="I967" s="73">
        <v>43</v>
      </c>
      <c r="J967" s="73">
        <v>2</v>
      </c>
      <c r="K967" s="72" t="str">
        <f t="shared" si="95"/>
        <v/>
      </c>
      <c r="L967" s="38" t="e">
        <f ca="1">VLOOKUP(B967,TA_Rubric!$A$1:$G$93,4+LEFT(Type!$B$1,1),)</f>
        <v>#N/A</v>
      </c>
    </row>
    <row r="968" spans="1:12" ht="63.95" customHeight="1" x14ac:dyDescent="0.25">
      <c r="A968" s="39" t="str">
        <f t="shared" ca="1" si="91"/>
        <v/>
      </c>
      <c r="B968" s="39" t="str">
        <f t="shared" ca="1" si="92"/>
        <v/>
      </c>
      <c r="C968" s="49"/>
      <c r="D968" s="16" t="b">
        <f t="shared" ca="1" si="90"/>
        <v>0</v>
      </c>
      <c r="E968" s="42" t="str">
        <f ca="1">_xlfn.IFNA(VLOOKUP(B968,Rubric[],2+VALUE(LEFT(Type!$B$1,1)),),"")</f>
        <v/>
      </c>
      <c r="F968" s="42" t="str">
        <f ca="1">_xlfn.IFNA(VLOOKUP(A968,Table4[[#All],[Id_Serv]:[Dsg_EN Servico]],2+VALUE(LEFT(Type!$B$1,1)),0),"")</f>
        <v/>
      </c>
      <c r="G968" s="43" t="b">
        <f t="shared" ca="1" si="93"/>
        <v>0</v>
      </c>
      <c r="H968" s="73">
        <f t="shared" si="94"/>
        <v>15</v>
      </c>
      <c r="I968" s="73">
        <v>44</v>
      </c>
      <c r="J968" s="73">
        <v>2</v>
      </c>
      <c r="K968" s="72" t="str">
        <f t="shared" si="95"/>
        <v/>
      </c>
      <c r="L968" s="38" t="e">
        <f ca="1">VLOOKUP(B968,TA_Rubric!$A$1:$G$93,4+LEFT(Type!$B$1,1),)</f>
        <v>#N/A</v>
      </c>
    </row>
    <row r="969" spans="1:12" ht="63.95" customHeight="1" x14ac:dyDescent="0.25">
      <c r="A969" s="39" t="str">
        <f t="shared" ca="1" si="91"/>
        <v/>
      </c>
      <c r="B969" s="39" t="str">
        <f t="shared" ca="1" si="92"/>
        <v/>
      </c>
      <c r="C969" s="49"/>
      <c r="D969" s="16" t="b">
        <f t="shared" ca="1" si="90"/>
        <v>0</v>
      </c>
      <c r="E969" s="42" t="str">
        <f ca="1">_xlfn.IFNA(VLOOKUP(B969,Rubric[],2+VALUE(LEFT(Type!$B$1,1)),),"")</f>
        <v/>
      </c>
      <c r="F969" s="42" t="str">
        <f ca="1">_xlfn.IFNA(VLOOKUP(A969,Table4[[#All],[Id_Serv]:[Dsg_EN Servico]],2+VALUE(LEFT(Type!$B$1,1)),0),"")</f>
        <v/>
      </c>
      <c r="G969" s="43" t="b">
        <f t="shared" ca="1" si="93"/>
        <v>0</v>
      </c>
      <c r="H969" s="73">
        <f t="shared" si="94"/>
        <v>15</v>
      </c>
      <c r="I969" s="73">
        <v>45</v>
      </c>
      <c r="J969" s="73">
        <v>2</v>
      </c>
      <c r="K969" s="72" t="str">
        <f t="shared" si="95"/>
        <v/>
      </c>
      <c r="L969" s="38" t="e">
        <f ca="1">VLOOKUP(B969,TA_Rubric!$A$1:$G$93,4+LEFT(Type!$B$1,1),)</f>
        <v>#N/A</v>
      </c>
    </row>
    <row r="970" spans="1:12" ht="63.95" customHeight="1" x14ac:dyDescent="0.25">
      <c r="A970" s="39" t="str">
        <f t="shared" ca="1" si="91"/>
        <v/>
      </c>
      <c r="B970" s="39" t="str">
        <f t="shared" ca="1" si="92"/>
        <v/>
      </c>
      <c r="C970" s="49"/>
      <c r="D970" s="16" t="b">
        <f t="shared" ca="1" si="90"/>
        <v>0</v>
      </c>
      <c r="E970" s="42" t="str">
        <f ca="1">_xlfn.IFNA(VLOOKUP(B970,Rubric[],2+VALUE(LEFT(Type!$B$1,1)),),"")</f>
        <v/>
      </c>
      <c r="F970" s="42" t="str">
        <f ca="1">_xlfn.IFNA(VLOOKUP(A970,Table4[[#All],[Id_Serv]:[Dsg_EN Servico]],2+VALUE(LEFT(Type!$B$1,1)),0),"")</f>
        <v/>
      </c>
      <c r="G970" s="43" t="b">
        <f t="shared" ca="1" si="93"/>
        <v>0</v>
      </c>
      <c r="H970" s="73">
        <f t="shared" si="94"/>
        <v>15</v>
      </c>
      <c r="I970" s="73">
        <v>46</v>
      </c>
      <c r="J970" s="73">
        <v>2</v>
      </c>
      <c r="K970" s="72" t="str">
        <f t="shared" si="95"/>
        <v/>
      </c>
      <c r="L970" s="38" t="e">
        <f ca="1">VLOOKUP(B970,TA_Rubric!$A$1:$G$93,4+LEFT(Type!$B$1,1),)</f>
        <v>#N/A</v>
      </c>
    </row>
    <row r="971" spans="1:12" ht="63.95" customHeight="1" x14ac:dyDescent="0.25">
      <c r="A971" s="39" t="str">
        <f t="shared" ca="1" si="91"/>
        <v/>
      </c>
      <c r="B971" s="39" t="str">
        <f t="shared" ca="1" si="92"/>
        <v/>
      </c>
      <c r="C971" s="49"/>
      <c r="D971" s="16" t="b">
        <f t="shared" ca="1" si="90"/>
        <v>0</v>
      </c>
      <c r="E971" s="42" t="str">
        <f ca="1">_xlfn.IFNA(VLOOKUP(B971,Rubric[],2+VALUE(LEFT(Type!$B$1,1)),),"")</f>
        <v/>
      </c>
      <c r="F971" s="42" t="str">
        <f ca="1">_xlfn.IFNA(VLOOKUP(A971,Table4[[#All],[Id_Serv]:[Dsg_EN Servico]],2+VALUE(LEFT(Type!$B$1,1)),0),"")</f>
        <v/>
      </c>
      <c r="G971" s="43" t="b">
        <f t="shared" ca="1" si="93"/>
        <v>0</v>
      </c>
      <c r="H971" s="73">
        <f t="shared" si="94"/>
        <v>15</v>
      </c>
      <c r="I971" s="73">
        <v>47</v>
      </c>
      <c r="J971" s="73">
        <v>2</v>
      </c>
      <c r="K971" s="72" t="str">
        <f t="shared" si="95"/>
        <v/>
      </c>
      <c r="L971" s="38" t="e">
        <f ca="1">VLOOKUP(B971,TA_Rubric!$A$1:$G$93,4+LEFT(Type!$B$1,1),)</f>
        <v>#N/A</v>
      </c>
    </row>
    <row r="972" spans="1:12" ht="63.95" customHeight="1" x14ac:dyDescent="0.25">
      <c r="A972" s="39" t="str">
        <f t="shared" ca="1" si="91"/>
        <v/>
      </c>
      <c r="B972" s="39" t="str">
        <f t="shared" ca="1" si="92"/>
        <v/>
      </c>
      <c r="C972" s="49"/>
      <c r="D972" s="16" t="b">
        <f t="shared" ca="1" si="90"/>
        <v>0</v>
      </c>
      <c r="E972" s="42" t="str">
        <f ca="1">_xlfn.IFNA(VLOOKUP(B972,Rubric[],2+VALUE(LEFT(Type!$B$1,1)),),"")</f>
        <v/>
      </c>
      <c r="F972" s="42" t="str">
        <f ca="1">_xlfn.IFNA(VLOOKUP(A972,Table4[[#All],[Id_Serv]:[Dsg_EN Servico]],2+VALUE(LEFT(Type!$B$1,1)),0),"")</f>
        <v/>
      </c>
      <c r="G972" s="43" t="b">
        <f t="shared" ca="1" si="93"/>
        <v>0</v>
      </c>
      <c r="H972" s="73">
        <f t="shared" si="94"/>
        <v>15</v>
      </c>
      <c r="I972" s="73">
        <v>48</v>
      </c>
      <c r="J972" s="73">
        <v>2</v>
      </c>
      <c r="K972" s="72" t="str">
        <f t="shared" si="95"/>
        <v/>
      </c>
      <c r="L972" s="38" t="e">
        <f ca="1">VLOOKUP(B972,TA_Rubric!$A$1:$G$93,4+LEFT(Type!$B$1,1),)</f>
        <v>#N/A</v>
      </c>
    </row>
    <row r="973" spans="1:12" ht="63.95" customHeight="1" x14ac:dyDescent="0.25">
      <c r="A973" s="39" t="str">
        <f t="shared" ca="1" si="91"/>
        <v/>
      </c>
      <c r="B973" s="39" t="str">
        <f t="shared" ca="1" si="92"/>
        <v/>
      </c>
      <c r="C973" s="49"/>
      <c r="D973" s="16" t="b">
        <f t="shared" ca="1" si="90"/>
        <v>0</v>
      </c>
      <c r="E973" s="42" t="str">
        <f ca="1">_xlfn.IFNA(VLOOKUP(B973,Rubric[],2+VALUE(LEFT(Type!$B$1,1)),),"")</f>
        <v/>
      </c>
      <c r="F973" s="42" t="str">
        <f ca="1">_xlfn.IFNA(VLOOKUP(A973,Table4[[#All],[Id_Serv]:[Dsg_EN Servico]],2+VALUE(LEFT(Type!$B$1,1)),0),"")</f>
        <v/>
      </c>
      <c r="G973" s="43" t="b">
        <f t="shared" ca="1" si="93"/>
        <v>0</v>
      </c>
      <c r="H973" s="73">
        <f t="shared" si="94"/>
        <v>15</v>
      </c>
      <c r="I973" s="73">
        <v>49</v>
      </c>
      <c r="J973" s="73">
        <v>2</v>
      </c>
      <c r="K973" s="72" t="str">
        <f t="shared" si="95"/>
        <v/>
      </c>
      <c r="L973" s="38" t="e">
        <f ca="1">VLOOKUP(B973,TA_Rubric!$A$1:$G$93,4+LEFT(Type!$B$1,1),)</f>
        <v>#N/A</v>
      </c>
    </row>
    <row r="974" spans="1:12" ht="63.95" customHeight="1" x14ac:dyDescent="0.25">
      <c r="A974" s="39" t="str">
        <f t="shared" ca="1" si="91"/>
        <v/>
      </c>
      <c r="B974" s="39" t="str">
        <f t="shared" ca="1" si="92"/>
        <v/>
      </c>
      <c r="C974" s="49"/>
      <c r="D974" s="16" t="b">
        <f t="shared" ca="1" si="90"/>
        <v>0</v>
      </c>
      <c r="E974" s="42" t="str">
        <f ca="1">_xlfn.IFNA(VLOOKUP(B974,Rubric[],2+VALUE(LEFT(Type!$B$1,1)),),"")</f>
        <v/>
      </c>
      <c r="F974" s="42" t="str">
        <f ca="1">_xlfn.IFNA(VLOOKUP(A974,Table4[[#All],[Id_Serv]:[Dsg_EN Servico]],2+VALUE(LEFT(Type!$B$1,1)),0),"")</f>
        <v/>
      </c>
      <c r="G974" s="43" t="b">
        <f t="shared" ca="1" si="93"/>
        <v>0</v>
      </c>
      <c r="H974" s="73">
        <f t="shared" si="94"/>
        <v>15</v>
      </c>
      <c r="I974" s="73">
        <v>50</v>
      </c>
      <c r="J974" s="73">
        <v>2</v>
      </c>
      <c r="K974" s="72" t="str">
        <f t="shared" si="95"/>
        <v/>
      </c>
      <c r="L974" s="38" t="e">
        <f ca="1">VLOOKUP(B974,TA_Rubric!$A$1:$G$93,4+LEFT(Type!$B$1,1),)</f>
        <v>#N/A</v>
      </c>
    </row>
    <row r="975" spans="1:12" ht="63.95" customHeight="1" x14ac:dyDescent="0.25">
      <c r="A975" s="39" t="str">
        <f t="shared" ca="1" si="91"/>
        <v/>
      </c>
      <c r="B975" s="39" t="str">
        <f t="shared" ca="1" si="92"/>
        <v/>
      </c>
      <c r="C975" s="49"/>
      <c r="D975" s="16" t="b">
        <f t="shared" ca="1" si="90"/>
        <v>0</v>
      </c>
      <c r="E975" s="42" t="str">
        <f ca="1">_xlfn.IFNA(VLOOKUP(B975,Rubric[],2+VALUE(LEFT(Type!$B$1,1)),),"")</f>
        <v/>
      </c>
      <c r="F975" s="42" t="str">
        <f ca="1">_xlfn.IFNA(VLOOKUP(A975,Table4[[#All],[Id_Serv]:[Dsg_EN Servico]],2+VALUE(LEFT(Type!$B$1,1)),0),"")</f>
        <v/>
      </c>
      <c r="G975" s="43" t="b">
        <f t="shared" ca="1" si="93"/>
        <v>0</v>
      </c>
      <c r="H975" s="73">
        <f t="shared" si="94"/>
        <v>15</v>
      </c>
      <c r="I975" s="73">
        <v>51</v>
      </c>
      <c r="J975" s="73">
        <v>2</v>
      </c>
      <c r="K975" s="72" t="str">
        <f t="shared" si="95"/>
        <v/>
      </c>
      <c r="L975" s="38" t="e">
        <f ca="1">VLOOKUP(B975,TA_Rubric!$A$1:$G$93,4+LEFT(Type!$B$1,1),)</f>
        <v>#N/A</v>
      </c>
    </row>
    <row r="976" spans="1:12" ht="63.95" customHeight="1" x14ac:dyDescent="0.25">
      <c r="A976" s="39" t="str">
        <f t="shared" ca="1" si="91"/>
        <v/>
      </c>
      <c r="B976" s="39" t="str">
        <f t="shared" ca="1" si="92"/>
        <v/>
      </c>
      <c r="C976" s="49"/>
      <c r="D976" s="16" t="b">
        <f t="shared" ca="1" si="90"/>
        <v>0</v>
      </c>
      <c r="E976" s="42" t="str">
        <f ca="1">_xlfn.IFNA(VLOOKUP(B976,Rubric[],2+VALUE(LEFT(Type!$B$1,1)),),"")</f>
        <v/>
      </c>
      <c r="F976" s="42" t="str">
        <f ca="1">_xlfn.IFNA(VLOOKUP(A976,Table4[[#All],[Id_Serv]:[Dsg_EN Servico]],2+VALUE(LEFT(Type!$B$1,1)),0),"")</f>
        <v/>
      </c>
      <c r="G976" s="43" t="b">
        <f t="shared" ca="1" si="93"/>
        <v>0</v>
      </c>
      <c r="H976" s="73">
        <f t="shared" si="94"/>
        <v>15</v>
      </c>
      <c r="I976" s="73">
        <v>52</v>
      </c>
      <c r="J976" s="73">
        <v>2</v>
      </c>
      <c r="K976" s="72" t="str">
        <f t="shared" si="95"/>
        <v/>
      </c>
      <c r="L976" s="38" t="e">
        <f ca="1">VLOOKUP(B976,TA_Rubric!$A$1:$G$93,4+LEFT(Type!$B$1,1),)</f>
        <v>#N/A</v>
      </c>
    </row>
    <row r="977" spans="1:12" ht="63.95" customHeight="1" x14ac:dyDescent="0.25">
      <c r="A977" s="39" t="str">
        <f t="shared" ca="1" si="91"/>
        <v/>
      </c>
      <c r="B977" s="39" t="str">
        <f t="shared" ca="1" si="92"/>
        <v/>
      </c>
      <c r="C977" s="49"/>
      <c r="D977" s="16" t="b">
        <f t="shared" ca="1" si="90"/>
        <v>0</v>
      </c>
      <c r="E977" s="42" t="str">
        <f ca="1">_xlfn.IFNA(VLOOKUP(B977,Rubric[],2+VALUE(LEFT(Type!$B$1,1)),),"")</f>
        <v/>
      </c>
      <c r="F977" s="42" t="str">
        <f ca="1">_xlfn.IFNA(VLOOKUP(A977,Table4[[#All],[Id_Serv]:[Dsg_EN Servico]],2+VALUE(LEFT(Type!$B$1,1)),0),"")</f>
        <v/>
      </c>
      <c r="G977" s="43" t="b">
        <f t="shared" ca="1" si="93"/>
        <v>0</v>
      </c>
      <c r="H977" s="73">
        <f t="shared" si="94"/>
        <v>15</v>
      </c>
      <c r="I977" s="73">
        <v>53</v>
      </c>
      <c r="J977" s="73">
        <v>2</v>
      </c>
      <c r="K977" s="72" t="str">
        <f t="shared" si="95"/>
        <v/>
      </c>
      <c r="L977" s="38" t="e">
        <f ca="1">VLOOKUP(B977,TA_Rubric!$A$1:$G$93,4+LEFT(Type!$B$1,1),)</f>
        <v>#N/A</v>
      </c>
    </row>
    <row r="978" spans="1:12" ht="63.95" customHeight="1" x14ac:dyDescent="0.25">
      <c r="A978" s="39" t="str">
        <f t="shared" ca="1" si="91"/>
        <v/>
      </c>
      <c r="B978" s="39" t="str">
        <f t="shared" ca="1" si="92"/>
        <v/>
      </c>
      <c r="C978" s="49"/>
      <c r="D978" s="16" t="b">
        <f t="shared" ca="1" si="90"/>
        <v>0</v>
      </c>
      <c r="E978" s="42" t="str">
        <f ca="1">_xlfn.IFNA(VLOOKUP(B978,Rubric[],2+VALUE(LEFT(Type!$B$1,1)),),"")</f>
        <v/>
      </c>
      <c r="F978" s="42" t="str">
        <f ca="1">_xlfn.IFNA(VLOOKUP(A978,Table4[[#All],[Id_Serv]:[Dsg_EN Servico]],2+VALUE(LEFT(Type!$B$1,1)),0),"")</f>
        <v/>
      </c>
      <c r="G978" s="43" t="b">
        <f t="shared" ca="1" si="93"/>
        <v>0</v>
      </c>
      <c r="H978" s="73">
        <f t="shared" si="94"/>
        <v>15</v>
      </c>
      <c r="I978" s="73">
        <v>54</v>
      </c>
      <c r="J978" s="73">
        <v>2</v>
      </c>
      <c r="K978" s="72" t="str">
        <f t="shared" si="95"/>
        <v/>
      </c>
      <c r="L978" s="38" t="e">
        <f ca="1">VLOOKUP(B978,TA_Rubric!$A$1:$G$93,4+LEFT(Type!$B$1,1),)</f>
        <v>#N/A</v>
      </c>
    </row>
    <row r="979" spans="1:12" ht="63.95" customHeight="1" x14ac:dyDescent="0.25">
      <c r="A979" s="39" t="str">
        <f t="shared" ca="1" si="91"/>
        <v/>
      </c>
      <c r="B979" s="39" t="str">
        <f t="shared" ca="1" si="92"/>
        <v/>
      </c>
      <c r="C979" s="49"/>
      <c r="D979" s="16" t="b">
        <f t="shared" ca="1" si="90"/>
        <v>0</v>
      </c>
      <c r="E979" s="42" t="str">
        <f ca="1">_xlfn.IFNA(VLOOKUP(B979,Rubric[],2+VALUE(LEFT(Type!$B$1,1)),),"")</f>
        <v/>
      </c>
      <c r="F979" s="42" t="str">
        <f ca="1">_xlfn.IFNA(VLOOKUP(A979,Table4[[#All],[Id_Serv]:[Dsg_EN Servico]],2+VALUE(LEFT(Type!$B$1,1)),0),"")</f>
        <v/>
      </c>
      <c r="G979" s="43" t="b">
        <f t="shared" ca="1" si="93"/>
        <v>0</v>
      </c>
      <c r="H979" s="73">
        <f t="shared" si="94"/>
        <v>15</v>
      </c>
      <c r="I979" s="73">
        <v>55</v>
      </c>
      <c r="J979" s="73">
        <v>2</v>
      </c>
      <c r="K979" s="72" t="str">
        <f t="shared" si="95"/>
        <v/>
      </c>
      <c r="L979" s="38" t="e">
        <f ca="1">VLOOKUP(B979,TA_Rubric!$A$1:$G$93,4+LEFT(Type!$B$1,1),)</f>
        <v>#N/A</v>
      </c>
    </row>
    <row r="980" spans="1:12" ht="63.95" customHeight="1" x14ac:dyDescent="0.25">
      <c r="A980" s="39" t="str">
        <f t="shared" ca="1" si="91"/>
        <v/>
      </c>
      <c r="B980" s="39" t="str">
        <f t="shared" ca="1" si="92"/>
        <v/>
      </c>
      <c r="C980" s="49"/>
      <c r="D980" s="16" t="b">
        <f t="shared" ca="1" si="90"/>
        <v>0</v>
      </c>
      <c r="E980" s="42" t="str">
        <f ca="1">_xlfn.IFNA(VLOOKUP(B980,Rubric[],2+VALUE(LEFT(Type!$B$1,1)),),"")</f>
        <v/>
      </c>
      <c r="F980" s="42" t="str">
        <f ca="1">_xlfn.IFNA(VLOOKUP(A980,Table4[[#All],[Id_Serv]:[Dsg_EN Servico]],2+VALUE(LEFT(Type!$B$1,1)),0),"")</f>
        <v/>
      </c>
      <c r="G980" s="43" t="b">
        <f t="shared" ca="1" si="93"/>
        <v>0</v>
      </c>
      <c r="H980" s="73">
        <f t="shared" si="94"/>
        <v>15</v>
      </c>
      <c r="I980" s="73">
        <v>56</v>
      </c>
      <c r="J980" s="73">
        <v>2</v>
      </c>
      <c r="K980" s="72" t="str">
        <f t="shared" si="95"/>
        <v/>
      </c>
      <c r="L980" s="38" t="e">
        <f ca="1">VLOOKUP(B980,TA_Rubric!$A$1:$G$93,4+LEFT(Type!$B$1,1),)</f>
        <v>#N/A</v>
      </c>
    </row>
    <row r="981" spans="1:12" ht="63.95" customHeight="1" x14ac:dyDescent="0.25">
      <c r="A981" s="39" t="str">
        <f t="shared" ca="1" si="91"/>
        <v/>
      </c>
      <c r="B981" s="39" t="str">
        <f t="shared" ca="1" si="92"/>
        <v/>
      </c>
      <c r="C981" s="49"/>
      <c r="D981" s="16" t="b">
        <f t="shared" ca="1" si="90"/>
        <v>0</v>
      </c>
      <c r="E981" s="42" t="str">
        <f ca="1">_xlfn.IFNA(VLOOKUP(B981,Rubric[],2+VALUE(LEFT(Type!$B$1,1)),),"")</f>
        <v/>
      </c>
      <c r="F981" s="42" t="str">
        <f ca="1">_xlfn.IFNA(VLOOKUP(A981,Table4[[#All],[Id_Serv]:[Dsg_EN Servico]],2+VALUE(LEFT(Type!$B$1,1)),0),"")</f>
        <v/>
      </c>
      <c r="G981" s="43" t="b">
        <f t="shared" ca="1" si="93"/>
        <v>0</v>
      </c>
      <c r="H981" s="73">
        <f t="shared" si="94"/>
        <v>15</v>
      </c>
      <c r="I981" s="73">
        <v>57</v>
      </c>
      <c r="J981" s="73">
        <v>2</v>
      </c>
      <c r="K981" s="72" t="str">
        <f t="shared" si="95"/>
        <v/>
      </c>
      <c r="L981" s="38" t="e">
        <f ca="1">VLOOKUP(B981,TA_Rubric!$A$1:$G$93,4+LEFT(Type!$B$1,1),)</f>
        <v>#N/A</v>
      </c>
    </row>
    <row r="982" spans="1:12" ht="63.95" customHeight="1" x14ac:dyDescent="0.25">
      <c r="A982" s="39" t="str">
        <f t="shared" ca="1" si="91"/>
        <v/>
      </c>
      <c r="B982" s="39" t="str">
        <f t="shared" ca="1" si="92"/>
        <v/>
      </c>
      <c r="C982" s="49"/>
      <c r="D982" s="16" t="b">
        <f t="shared" ca="1" si="90"/>
        <v>0</v>
      </c>
      <c r="E982" s="42" t="str">
        <f ca="1">_xlfn.IFNA(VLOOKUP(B982,Rubric[],2+VALUE(LEFT(Type!$B$1,1)),),"")</f>
        <v/>
      </c>
      <c r="F982" s="42" t="str">
        <f ca="1">_xlfn.IFNA(VLOOKUP(A982,Table4[[#All],[Id_Serv]:[Dsg_EN Servico]],2+VALUE(LEFT(Type!$B$1,1)),0),"")</f>
        <v/>
      </c>
      <c r="G982" s="43" t="b">
        <f t="shared" ca="1" si="93"/>
        <v>0</v>
      </c>
      <c r="H982" s="73">
        <f t="shared" si="94"/>
        <v>15</v>
      </c>
      <c r="I982" s="73">
        <v>58</v>
      </c>
      <c r="J982" s="73">
        <v>2</v>
      </c>
      <c r="K982" s="72" t="str">
        <f t="shared" si="95"/>
        <v/>
      </c>
      <c r="L982" s="38" t="e">
        <f ca="1">VLOOKUP(B982,TA_Rubric!$A$1:$G$93,4+LEFT(Type!$B$1,1),)</f>
        <v>#N/A</v>
      </c>
    </row>
    <row r="983" spans="1:12" ht="63.95" customHeight="1" x14ac:dyDescent="0.25">
      <c r="A983" s="39" t="str">
        <f t="shared" ca="1" si="91"/>
        <v/>
      </c>
      <c r="B983" s="39" t="str">
        <f t="shared" ca="1" si="92"/>
        <v/>
      </c>
      <c r="C983" s="49"/>
      <c r="D983" s="16" t="b">
        <f t="shared" ca="1" si="90"/>
        <v>0</v>
      </c>
      <c r="E983" s="42" t="str">
        <f ca="1">_xlfn.IFNA(VLOOKUP(B983,Rubric[],2+VALUE(LEFT(Type!$B$1,1)),),"")</f>
        <v/>
      </c>
      <c r="F983" s="42" t="str">
        <f ca="1">_xlfn.IFNA(VLOOKUP(A983,Table4[[#All],[Id_Serv]:[Dsg_EN Servico]],2+VALUE(LEFT(Type!$B$1,1)),0),"")</f>
        <v/>
      </c>
      <c r="G983" s="43" t="b">
        <f t="shared" ca="1" si="93"/>
        <v>0</v>
      </c>
      <c r="H983" s="73">
        <f t="shared" si="94"/>
        <v>15</v>
      </c>
      <c r="I983" s="73">
        <v>59</v>
      </c>
      <c r="J983" s="73">
        <v>2</v>
      </c>
      <c r="K983" s="72" t="str">
        <f t="shared" si="95"/>
        <v/>
      </c>
      <c r="L983" s="38" t="e">
        <f ca="1">VLOOKUP(B983,TA_Rubric!$A$1:$G$93,4+LEFT(Type!$B$1,1),)</f>
        <v>#N/A</v>
      </c>
    </row>
    <row r="984" spans="1:12" ht="63.95" customHeight="1" x14ac:dyDescent="0.25">
      <c r="A984" s="39" t="str">
        <f t="shared" ca="1" si="91"/>
        <v/>
      </c>
      <c r="B984" s="39" t="str">
        <f t="shared" ca="1" si="92"/>
        <v/>
      </c>
      <c r="C984" s="49"/>
      <c r="D984" s="16" t="b">
        <f t="shared" ca="1" si="90"/>
        <v>0</v>
      </c>
      <c r="E984" s="42" t="str">
        <f ca="1">_xlfn.IFNA(VLOOKUP(B984,Rubric[],2+VALUE(LEFT(Type!$B$1,1)),),"")</f>
        <v/>
      </c>
      <c r="F984" s="42" t="str">
        <f ca="1">_xlfn.IFNA(VLOOKUP(A984,Table4[[#All],[Id_Serv]:[Dsg_EN Servico]],2+VALUE(LEFT(Type!$B$1,1)),0),"")</f>
        <v/>
      </c>
      <c r="G984" s="43" t="b">
        <f t="shared" ca="1" si="93"/>
        <v>0</v>
      </c>
      <c r="H984" s="73">
        <f t="shared" si="94"/>
        <v>15</v>
      </c>
      <c r="I984" s="73">
        <v>60</v>
      </c>
      <c r="J984" s="73">
        <v>2</v>
      </c>
      <c r="K984" s="72" t="str">
        <f t="shared" si="95"/>
        <v/>
      </c>
      <c r="L984" s="38" t="e">
        <f ca="1">VLOOKUP(B984,TA_Rubric!$A$1:$G$93,4+LEFT(Type!$B$1,1),)</f>
        <v>#N/A</v>
      </c>
    </row>
    <row r="985" spans="1:12" ht="63.95" customHeight="1" x14ac:dyDescent="0.25">
      <c r="A985" s="39" t="str">
        <f t="shared" ca="1" si="91"/>
        <v/>
      </c>
      <c r="B985" s="39" t="str">
        <f t="shared" ca="1" si="92"/>
        <v/>
      </c>
      <c r="C985" s="49"/>
      <c r="D985" s="16" t="b">
        <f t="shared" ca="1" si="90"/>
        <v>0</v>
      </c>
      <c r="E985" s="42" t="str">
        <f ca="1">_xlfn.IFNA(VLOOKUP(B985,Rubric[],2+VALUE(LEFT(Type!$B$1,1)),),"")</f>
        <v/>
      </c>
      <c r="F985" s="42" t="str">
        <f ca="1">_xlfn.IFNA(VLOOKUP(A985,Table4[[#All],[Id_Serv]:[Dsg_EN Servico]],2+VALUE(LEFT(Type!$B$1,1)),0),"")</f>
        <v/>
      </c>
      <c r="G985" s="43" t="b">
        <f t="shared" ca="1" si="93"/>
        <v>0</v>
      </c>
      <c r="H985" s="73">
        <f t="shared" si="94"/>
        <v>15</v>
      </c>
      <c r="I985" s="73">
        <v>61</v>
      </c>
      <c r="J985" s="73">
        <v>2</v>
      </c>
      <c r="K985" s="72" t="str">
        <f t="shared" si="95"/>
        <v/>
      </c>
      <c r="L985" s="38" t="e">
        <f ca="1">VLOOKUP(B985,TA_Rubric!$A$1:$G$93,4+LEFT(Type!$B$1,1),)</f>
        <v>#N/A</v>
      </c>
    </row>
    <row r="986" spans="1:12" ht="63.95" customHeight="1" x14ac:dyDescent="0.25">
      <c r="A986" s="39" t="str">
        <f t="shared" ca="1" si="91"/>
        <v/>
      </c>
      <c r="B986" s="39" t="str">
        <f t="shared" ca="1" si="92"/>
        <v/>
      </c>
      <c r="C986" s="49"/>
      <c r="D986" s="16" t="b">
        <f t="shared" ca="1" si="90"/>
        <v>0</v>
      </c>
      <c r="E986" s="42" t="str">
        <f ca="1">_xlfn.IFNA(VLOOKUP(B986,Rubric[],2+VALUE(LEFT(Type!$B$1,1)),),"")</f>
        <v/>
      </c>
      <c r="F986" s="42" t="str">
        <f ca="1">_xlfn.IFNA(VLOOKUP(A986,Table4[[#All],[Id_Serv]:[Dsg_EN Servico]],2+VALUE(LEFT(Type!$B$1,1)),0),"")</f>
        <v/>
      </c>
      <c r="G986" s="43" t="b">
        <f t="shared" ca="1" si="93"/>
        <v>0</v>
      </c>
      <c r="H986" s="73">
        <f t="shared" si="94"/>
        <v>15</v>
      </c>
      <c r="I986" s="73">
        <v>62</v>
      </c>
      <c r="J986" s="73">
        <v>2</v>
      </c>
      <c r="K986" s="72" t="str">
        <f t="shared" si="95"/>
        <v/>
      </c>
      <c r="L986" s="38" t="e">
        <f ca="1">VLOOKUP(B986,TA_Rubric!$A$1:$G$93,4+LEFT(Type!$B$1,1),)</f>
        <v>#N/A</v>
      </c>
    </row>
    <row r="987" spans="1:12" ht="63.95" customHeight="1" x14ac:dyDescent="0.25">
      <c r="A987" s="39" t="str">
        <f t="shared" ca="1" si="91"/>
        <v/>
      </c>
      <c r="B987" s="39" t="str">
        <f t="shared" ca="1" si="92"/>
        <v/>
      </c>
      <c r="C987" s="49"/>
      <c r="D987" s="16" t="b">
        <f t="shared" ca="1" si="90"/>
        <v>0</v>
      </c>
      <c r="E987" s="42" t="str">
        <f ca="1">_xlfn.IFNA(VLOOKUP(B987,Rubric[],2+VALUE(LEFT(Type!$B$1,1)),),"")</f>
        <v/>
      </c>
      <c r="F987" s="42" t="str">
        <f ca="1">_xlfn.IFNA(VLOOKUP(A987,Table4[[#All],[Id_Serv]:[Dsg_EN Servico]],2+VALUE(LEFT(Type!$B$1,1)),0),"")</f>
        <v/>
      </c>
      <c r="G987" s="43" t="b">
        <f t="shared" ca="1" si="93"/>
        <v>0</v>
      </c>
      <c r="H987" s="73">
        <f t="shared" si="94"/>
        <v>15</v>
      </c>
      <c r="I987" s="73">
        <v>63</v>
      </c>
      <c r="J987" s="73">
        <v>2</v>
      </c>
      <c r="K987" s="72" t="str">
        <f t="shared" si="95"/>
        <v/>
      </c>
      <c r="L987" s="38" t="e">
        <f ca="1">VLOOKUP(B987,TA_Rubric!$A$1:$G$93,4+LEFT(Type!$B$1,1),)</f>
        <v>#N/A</v>
      </c>
    </row>
    <row r="988" spans="1:12" ht="63.95" customHeight="1" x14ac:dyDescent="0.25">
      <c r="A988" s="39" t="str">
        <f t="shared" ca="1" si="91"/>
        <v/>
      </c>
      <c r="B988" s="39" t="str">
        <f t="shared" ca="1" si="92"/>
        <v/>
      </c>
      <c r="C988" s="49"/>
      <c r="D988" s="16" t="b">
        <f t="shared" ca="1" si="90"/>
        <v>0</v>
      </c>
      <c r="E988" s="42" t="str">
        <f ca="1">_xlfn.IFNA(VLOOKUP(B988,Rubric[],2+VALUE(LEFT(Type!$B$1,1)),),"")</f>
        <v/>
      </c>
      <c r="F988" s="42" t="str">
        <f ca="1">_xlfn.IFNA(VLOOKUP(A988,Table4[[#All],[Id_Serv]:[Dsg_EN Servico]],2+VALUE(LEFT(Type!$B$1,1)),0),"")</f>
        <v/>
      </c>
      <c r="G988" s="43" t="b">
        <f t="shared" ca="1" si="93"/>
        <v>0</v>
      </c>
      <c r="H988" s="73">
        <f t="shared" si="94"/>
        <v>15</v>
      </c>
      <c r="I988" s="73">
        <v>64</v>
      </c>
      <c r="J988" s="73">
        <v>2</v>
      </c>
      <c r="K988" s="72" t="str">
        <f t="shared" si="95"/>
        <v/>
      </c>
      <c r="L988" s="38" t="e">
        <f ca="1">VLOOKUP(B988,TA_Rubric!$A$1:$G$93,4+LEFT(Type!$B$1,1),)</f>
        <v>#N/A</v>
      </c>
    </row>
    <row r="989" spans="1:12" ht="63.95" customHeight="1" x14ac:dyDescent="0.25">
      <c r="A989" s="39" t="str">
        <f t="shared" ca="1" si="91"/>
        <v/>
      </c>
      <c r="B989" s="39" t="str">
        <f t="shared" ca="1" si="92"/>
        <v/>
      </c>
      <c r="C989" s="49"/>
      <c r="D989" s="16" t="b">
        <f t="shared" ca="1" si="90"/>
        <v>0</v>
      </c>
      <c r="E989" s="42" t="str">
        <f ca="1">_xlfn.IFNA(VLOOKUP(B989,Rubric[],2+VALUE(LEFT(Type!$B$1,1)),),"")</f>
        <v/>
      </c>
      <c r="F989" s="42" t="str">
        <f ca="1">_xlfn.IFNA(VLOOKUP(A989,Table4[[#All],[Id_Serv]:[Dsg_EN Servico]],2+VALUE(LEFT(Type!$B$1,1)),0),"")</f>
        <v/>
      </c>
      <c r="G989" s="43" t="b">
        <f t="shared" ca="1" si="93"/>
        <v>0</v>
      </c>
      <c r="H989" s="73">
        <f t="shared" si="94"/>
        <v>15</v>
      </c>
      <c r="I989" s="73">
        <v>65</v>
      </c>
      <c r="J989" s="73">
        <v>2</v>
      </c>
      <c r="K989" s="72" t="str">
        <f t="shared" si="95"/>
        <v/>
      </c>
      <c r="L989" s="38" t="e">
        <f ca="1">VLOOKUP(B989,TA_Rubric!$A$1:$G$93,4+LEFT(Type!$B$1,1),)</f>
        <v>#N/A</v>
      </c>
    </row>
    <row r="990" spans="1:12" ht="63.95" customHeight="1" x14ac:dyDescent="0.25">
      <c r="A990" s="39" t="str">
        <f t="shared" ca="1" si="91"/>
        <v/>
      </c>
      <c r="B990" s="39" t="str">
        <f t="shared" ca="1" si="92"/>
        <v/>
      </c>
      <c r="C990" s="49"/>
      <c r="D990" s="16" t="b">
        <f t="shared" ref="D990:D1053" ca="1" si="96">IF(G990=FALSE,FALSE,IF(ISBLANK(C990),FALSE,TRUE))</f>
        <v>0</v>
      </c>
      <c r="E990" s="42" t="str">
        <f ca="1">_xlfn.IFNA(VLOOKUP(B990,Rubric[],2+VALUE(LEFT(Type!$B$1,1)),),"")</f>
        <v/>
      </c>
      <c r="F990" s="42" t="str">
        <f ca="1">_xlfn.IFNA(VLOOKUP(A990,Table4[[#All],[Id_Serv]:[Dsg_EN Servico]],2+VALUE(LEFT(Type!$B$1,1)),0),"")</f>
        <v/>
      </c>
      <c r="G990" s="43" t="b">
        <f t="shared" ca="1" si="93"/>
        <v>0</v>
      </c>
      <c r="H990" s="73">
        <f t="shared" si="94"/>
        <v>15</v>
      </c>
      <c r="I990" s="73">
        <v>66</v>
      </c>
      <c r="J990" s="73">
        <v>2</v>
      </c>
      <c r="K990" s="72" t="str">
        <f t="shared" si="95"/>
        <v/>
      </c>
      <c r="L990" s="38" t="e">
        <f ca="1">VLOOKUP(B990,TA_Rubric!$A$1:$G$93,4+LEFT(Type!$B$1,1),)</f>
        <v>#N/A</v>
      </c>
    </row>
    <row r="991" spans="1:12" ht="63.95" customHeight="1" x14ac:dyDescent="0.25">
      <c r="A991" s="39" t="str">
        <f t="shared" ca="1" si="91"/>
        <v/>
      </c>
      <c r="B991" s="39" t="str">
        <f t="shared" ca="1" si="92"/>
        <v/>
      </c>
      <c r="C991" s="49"/>
      <c r="D991" s="16" t="b">
        <f t="shared" ca="1" si="96"/>
        <v>0</v>
      </c>
      <c r="E991" s="42" t="str">
        <f ca="1">_xlfn.IFNA(VLOOKUP(B991,Rubric[],2+VALUE(LEFT(Type!$B$1,1)),),"")</f>
        <v/>
      </c>
      <c r="F991" s="42" t="str">
        <f ca="1">_xlfn.IFNA(VLOOKUP(A991,Table4[[#All],[Id_Serv]:[Dsg_EN Servico]],2+VALUE(LEFT(Type!$B$1,1)),0),"")</f>
        <v/>
      </c>
      <c r="G991" s="43" t="b">
        <f t="shared" ca="1" si="93"/>
        <v>0</v>
      </c>
      <c r="H991" s="73">
        <f t="shared" si="94"/>
        <v>15</v>
      </c>
      <c r="I991" s="73">
        <v>67</v>
      </c>
      <c r="J991" s="73">
        <v>2</v>
      </c>
      <c r="K991" s="72" t="str">
        <f t="shared" si="95"/>
        <v/>
      </c>
      <c r="L991" s="38" t="e">
        <f ca="1">VLOOKUP(B991,TA_Rubric!$A$1:$G$93,4+LEFT(Type!$B$1,1),)</f>
        <v>#N/A</v>
      </c>
    </row>
    <row r="992" spans="1:12" ht="63.95" customHeight="1" x14ac:dyDescent="0.25">
      <c r="A992" s="39" t="str">
        <f t="shared" ca="1" si="91"/>
        <v/>
      </c>
      <c r="B992" s="39" t="str">
        <f t="shared" ca="1" si="92"/>
        <v/>
      </c>
      <c r="C992" s="49"/>
      <c r="D992" s="16" t="b">
        <f t="shared" ca="1" si="96"/>
        <v>0</v>
      </c>
      <c r="E992" s="42" t="str">
        <f ca="1">_xlfn.IFNA(VLOOKUP(B992,Rubric[],2+VALUE(LEFT(Type!$B$1,1)),),"")</f>
        <v/>
      </c>
      <c r="F992" s="42" t="str">
        <f ca="1">_xlfn.IFNA(VLOOKUP(A992,Table4[[#All],[Id_Serv]:[Dsg_EN Servico]],2+VALUE(LEFT(Type!$B$1,1)),0),"")</f>
        <v/>
      </c>
      <c r="G992" s="43" t="b">
        <f t="shared" ca="1" si="93"/>
        <v>0</v>
      </c>
      <c r="H992" s="73">
        <f t="shared" si="94"/>
        <v>15</v>
      </c>
      <c r="I992" s="73">
        <v>68</v>
      </c>
      <c r="J992" s="73">
        <v>2</v>
      </c>
      <c r="K992" s="72" t="str">
        <f t="shared" si="95"/>
        <v/>
      </c>
      <c r="L992" s="38" t="e">
        <f ca="1">VLOOKUP(B992,TA_Rubric!$A$1:$G$93,4+LEFT(Type!$B$1,1),)</f>
        <v>#N/A</v>
      </c>
    </row>
    <row r="993" spans="1:12" ht="63.95" customHeight="1" x14ac:dyDescent="0.25">
      <c r="A993" s="39" t="str">
        <f t="shared" ca="1" si="91"/>
        <v/>
      </c>
      <c r="B993" s="39" t="str">
        <f t="shared" ca="1" si="92"/>
        <v/>
      </c>
      <c r="C993" s="49"/>
      <c r="D993" s="16" t="b">
        <f t="shared" ca="1" si="96"/>
        <v>0</v>
      </c>
      <c r="E993" s="42" t="str">
        <f ca="1">_xlfn.IFNA(VLOOKUP(B993,Rubric[],2+VALUE(LEFT(Type!$B$1,1)),),"")</f>
        <v/>
      </c>
      <c r="F993" s="42" t="str">
        <f ca="1">_xlfn.IFNA(VLOOKUP(A993,Table4[[#All],[Id_Serv]:[Dsg_EN Servico]],2+VALUE(LEFT(Type!$B$1,1)),0),"")</f>
        <v/>
      </c>
      <c r="G993" s="43" t="b">
        <f t="shared" ca="1" si="93"/>
        <v>0</v>
      </c>
      <c r="H993" s="73">
        <f t="shared" si="94"/>
        <v>15</v>
      </c>
      <c r="I993" s="73">
        <v>69</v>
      </c>
      <c r="J993" s="73">
        <v>2</v>
      </c>
      <c r="K993" s="72" t="str">
        <f t="shared" si="95"/>
        <v/>
      </c>
      <c r="L993" s="38" t="e">
        <f ca="1">VLOOKUP(B993,TA_Rubric!$A$1:$G$93,4+LEFT(Type!$B$1,1),)</f>
        <v>#N/A</v>
      </c>
    </row>
    <row r="994" spans="1:12" ht="63.95" customHeight="1" x14ac:dyDescent="0.25">
      <c r="A994" s="39" t="str">
        <f t="shared" ca="1" si="91"/>
        <v/>
      </c>
      <c r="B994" s="39" t="str">
        <f t="shared" ca="1" si="92"/>
        <v/>
      </c>
      <c r="C994" s="49"/>
      <c r="D994" s="16" t="b">
        <f t="shared" ca="1" si="96"/>
        <v>0</v>
      </c>
      <c r="E994" s="42" t="str">
        <f ca="1">_xlfn.IFNA(VLOOKUP(B994,Rubric[],2+VALUE(LEFT(Type!$B$1,1)),),"")</f>
        <v/>
      </c>
      <c r="F994" s="42" t="str">
        <f ca="1">_xlfn.IFNA(VLOOKUP(A994,Table4[[#All],[Id_Serv]:[Dsg_EN Servico]],2+VALUE(LEFT(Type!$B$1,1)),0),"")</f>
        <v/>
      </c>
      <c r="G994" s="43" t="b">
        <f t="shared" ca="1" si="93"/>
        <v>0</v>
      </c>
      <c r="H994" s="73">
        <f t="shared" si="94"/>
        <v>15</v>
      </c>
      <c r="I994" s="73">
        <v>70</v>
      </c>
      <c r="J994" s="73">
        <v>2</v>
      </c>
      <c r="K994" s="72" t="str">
        <f t="shared" si="95"/>
        <v/>
      </c>
      <c r="L994" s="38" t="e">
        <f ca="1">VLOOKUP(B994,TA_Rubric!$A$1:$G$93,4+LEFT(Type!$B$1,1),)</f>
        <v>#N/A</v>
      </c>
    </row>
    <row r="995" spans="1:12" ht="63.95" customHeight="1" x14ac:dyDescent="0.25">
      <c r="A995" s="39" t="str">
        <f t="shared" ca="1" si="91"/>
        <v/>
      </c>
      <c r="B995" s="39" t="str">
        <f t="shared" ca="1" si="92"/>
        <v/>
      </c>
      <c r="C995" s="49"/>
      <c r="D995" s="16" t="b">
        <f t="shared" ca="1" si="96"/>
        <v>0</v>
      </c>
      <c r="E995" s="42" t="str">
        <f ca="1">_xlfn.IFNA(VLOOKUP(B995,Rubric[],2+VALUE(LEFT(Type!$B$1,1)),),"")</f>
        <v/>
      </c>
      <c r="F995" s="42" t="str">
        <f ca="1">_xlfn.IFNA(VLOOKUP(A995,Table4[[#All],[Id_Serv]:[Dsg_EN Servico]],2+VALUE(LEFT(Type!$B$1,1)),0),"")</f>
        <v/>
      </c>
      <c r="G995" s="43" t="b">
        <f t="shared" ca="1" si="93"/>
        <v>0</v>
      </c>
      <c r="H995" s="73">
        <f t="shared" si="94"/>
        <v>15</v>
      </c>
      <c r="I995" s="73">
        <v>71</v>
      </c>
      <c r="J995" s="73">
        <v>2</v>
      </c>
      <c r="K995" s="72" t="str">
        <f t="shared" si="95"/>
        <v/>
      </c>
      <c r="L995" s="38" t="e">
        <f ca="1">VLOOKUP(B995,TA_Rubric!$A$1:$G$93,4+LEFT(Type!$B$1,1),)</f>
        <v>#N/A</v>
      </c>
    </row>
    <row r="996" spans="1:12" ht="63.95" customHeight="1" x14ac:dyDescent="0.25">
      <c r="A996" s="39" t="str">
        <f t="shared" ca="1" si="91"/>
        <v/>
      </c>
      <c r="B996" s="39" t="str">
        <f t="shared" ca="1" si="92"/>
        <v/>
      </c>
      <c r="C996" s="49"/>
      <c r="D996" s="16" t="b">
        <f t="shared" ca="1" si="96"/>
        <v>0</v>
      </c>
      <c r="E996" s="42" t="str">
        <f ca="1">_xlfn.IFNA(VLOOKUP(B996,Rubric[],2+VALUE(LEFT(Type!$B$1,1)),),"")</f>
        <v/>
      </c>
      <c r="F996" s="42" t="str">
        <f ca="1">_xlfn.IFNA(VLOOKUP(A996,Table4[[#All],[Id_Serv]:[Dsg_EN Servico]],2+VALUE(LEFT(Type!$B$1,1)),0),"")</f>
        <v/>
      </c>
      <c r="G996" s="43" t="b">
        <f t="shared" ca="1" si="93"/>
        <v>0</v>
      </c>
      <c r="H996" s="73">
        <f t="shared" si="94"/>
        <v>15</v>
      </c>
      <c r="I996" s="73">
        <v>72</v>
      </c>
      <c r="J996" s="73">
        <v>2</v>
      </c>
      <c r="K996" s="72" t="str">
        <f t="shared" si="95"/>
        <v/>
      </c>
      <c r="L996" s="38" t="e">
        <f ca="1">VLOOKUP(B996,TA_Rubric!$A$1:$G$93,4+LEFT(Type!$B$1,1),)</f>
        <v>#N/A</v>
      </c>
    </row>
    <row r="997" spans="1:12" ht="63.95" customHeight="1" x14ac:dyDescent="0.25">
      <c r="A997" s="39" t="str">
        <f t="shared" ca="1" si="91"/>
        <v/>
      </c>
      <c r="B997" s="39" t="str">
        <f t="shared" ca="1" si="92"/>
        <v/>
      </c>
      <c r="C997" s="49"/>
      <c r="D997" s="16" t="b">
        <f t="shared" ca="1" si="96"/>
        <v>0</v>
      </c>
      <c r="E997" s="42" t="str">
        <f ca="1">_xlfn.IFNA(VLOOKUP(B997,Rubric[],2+VALUE(LEFT(Type!$B$1,1)),),"")</f>
        <v/>
      </c>
      <c r="F997" s="42" t="str">
        <f ca="1">_xlfn.IFNA(VLOOKUP(A997,Table4[[#All],[Id_Serv]:[Dsg_EN Servico]],2+VALUE(LEFT(Type!$B$1,1)),0),"")</f>
        <v/>
      </c>
      <c r="G997" s="43" t="b">
        <f t="shared" ca="1" si="93"/>
        <v>0</v>
      </c>
      <c r="H997" s="73">
        <f t="shared" si="94"/>
        <v>15</v>
      </c>
      <c r="I997" s="73">
        <v>73</v>
      </c>
      <c r="J997" s="73">
        <v>2</v>
      </c>
      <c r="K997" s="72" t="str">
        <f t="shared" si="95"/>
        <v/>
      </c>
      <c r="L997" s="38" t="e">
        <f ca="1">VLOOKUP(B997,TA_Rubric!$A$1:$G$93,4+LEFT(Type!$B$1,1),)</f>
        <v>#N/A</v>
      </c>
    </row>
    <row r="998" spans="1:12" ht="63.95" customHeight="1" x14ac:dyDescent="0.25">
      <c r="A998" s="39" t="str">
        <f t="shared" ca="1" si="91"/>
        <v/>
      </c>
      <c r="B998" s="39" t="str">
        <f t="shared" ca="1" si="92"/>
        <v/>
      </c>
      <c r="C998" s="49"/>
      <c r="D998" s="16" t="b">
        <f t="shared" ca="1" si="96"/>
        <v>0</v>
      </c>
      <c r="E998" s="42" t="str">
        <f ca="1">_xlfn.IFNA(VLOOKUP(B998,Rubric[],2+VALUE(LEFT(Type!$B$1,1)),),"")</f>
        <v/>
      </c>
      <c r="F998" s="42" t="str">
        <f ca="1">_xlfn.IFNA(VLOOKUP(A998,Table4[[#All],[Id_Serv]:[Dsg_EN Servico]],2+VALUE(LEFT(Type!$B$1,1)),0),"")</f>
        <v/>
      </c>
      <c r="G998" s="43" t="b">
        <f t="shared" ca="1" si="93"/>
        <v>0</v>
      </c>
      <c r="H998" s="73">
        <f t="shared" si="94"/>
        <v>15</v>
      </c>
      <c r="I998" s="73">
        <v>74</v>
      </c>
      <c r="J998" s="73">
        <v>2</v>
      </c>
      <c r="K998" s="72" t="str">
        <f t="shared" si="95"/>
        <v/>
      </c>
      <c r="L998" s="38" t="e">
        <f ca="1">VLOOKUP(B998,TA_Rubric!$A$1:$G$93,4+LEFT(Type!$B$1,1),)</f>
        <v>#N/A</v>
      </c>
    </row>
    <row r="999" spans="1:12" ht="63.95" customHeight="1" x14ac:dyDescent="0.25">
      <c r="A999" s="39" t="str">
        <f t="shared" ca="1" si="91"/>
        <v/>
      </c>
      <c r="B999" s="39" t="str">
        <f t="shared" ca="1" si="92"/>
        <v/>
      </c>
      <c r="C999" s="49"/>
      <c r="D999" s="16" t="b">
        <f t="shared" ca="1" si="96"/>
        <v>0</v>
      </c>
      <c r="E999" s="42" t="str">
        <f ca="1">_xlfn.IFNA(VLOOKUP(B999,Rubric[],2+VALUE(LEFT(Type!$B$1,1)),),"")</f>
        <v/>
      </c>
      <c r="F999" s="42" t="str">
        <f ca="1">_xlfn.IFNA(VLOOKUP(A999,Table4[[#All],[Id_Serv]:[Dsg_EN Servico]],2+VALUE(LEFT(Type!$B$1,1)),0),"")</f>
        <v/>
      </c>
      <c r="G999" s="43" t="b">
        <f t="shared" ca="1" si="93"/>
        <v>0</v>
      </c>
      <c r="H999" s="73">
        <f t="shared" si="94"/>
        <v>15</v>
      </c>
      <c r="I999" s="73">
        <v>75</v>
      </c>
      <c r="J999" s="73">
        <v>2</v>
      </c>
      <c r="K999" s="72" t="str">
        <f t="shared" si="95"/>
        <v/>
      </c>
      <c r="L999" s="38" t="e">
        <f ca="1">VLOOKUP(B999,TA_Rubric!$A$1:$G$93,4+LEFT(Type!$B$1,1),)</f>
        <v>#N/A</v>
      </c>
    </row>
    <row r="1000" spans="1:12" ht="63.95" customHeight="1" x14ac:dyDescent="0.25">
      <c r="A1000" s="39" t="str">
        <f t="shared" ca="1" si="91"/>
        <v/>
      </c>
      <c r="B1000" s="39" t="str">
        <f t="shared" ca="1" si="92"/>
        <v/>
      </c>
      <c r="C1000" s="49"/>
      <c r="D1000" s="16" t="b">
        <f t="shared" ca="1" si="96"/>
        <v>0</v>
      </c>
      <c r="E1000" s="42" t="str">
        <f ca="1">_xlfn.IFNA(VLOOKUP(B1000,Rubric[],2+VALUE(LEFT(Type!$B$1,1)),),"")</f>
        <v/>
      </c>
      <c r="F1000" s="42" t="str">
        <f ca="1">_xlfn.IFNA(VLOOKUP(A1000,Table4[[#All],[Id_Serv]:[Dsg_EN Servico]],2+VALUE(LEFT(Type!$B$1,1)),0),"")</f>
        <v/>
      </c>
      <c r="G1000" s="43" t="b">
        <f t="shared" ca="1" si="93"/>
        <v>0</v>
      </c>
      <c r="H1000" s="73">
        <f t="shared" si="94"/>
        <v>15</v>
      </c>
      <c r="I1000" s="73">
        <v>76</v>
      </c>
      <c r="J1000" s="73">
        <v>2</v>
      </c>
      <c r="K1000" s="72" t="str">
        <f t="shared" si="95"/>
        <v/>
      </c>
      <c r="L1000" s="38" t="e">
        <f ca="1">VLOOKUP(B1000,TA_Rubric!$A$1:$G$93,4+LEFT(Type!$B$1,1),)</f>
        <v>#N/A</v>
      </c>
    </row>
    <row r="1001" spans="1:12" ht="63.95" customHeight="1" x14ac:dyDescent="0.25">
      <c r="A1001" s="39" t="str">
        <f t="shared" ca="1" si="91"/>
        <v/>
      </c>
      <c r="B1001" s="39" t="str">
        <f t="shared" ca="1" si="92"/>
        <v/>
      </c>
      <c r="C1001" s="49"/>
      <c r="D1001" s="16" t="b">
        <f t="shared" ca="1" si="96"/>
        <v>0</v>
      </c>
      <c r="E1001" s="42" t="str">
        <f ca="1">_xlfn.IFNA(VLOOKUP(B1001,Rubric[],2+VALUE(LEFT(Type!$B$1,1)),),"")</f>
        <v/>
      </c>
      <c r="F1001" s="42" t="str">
        <f ca="1">_xlfn.IFNA(VLOOKUP(A1001,Table4[[#All],[Id_Serv]:[Dsg_EN Servico]],2+VALUE(LEFT(Type!$B$1,1)),0),"")</f>
        <v/>
      </c>
      <c r="G1001" s="43" t="b">
        <f t="shared" ca="1" si="93"/>
        <v>0</v>
      </c>
      <c r="H1001" s="73">
        <f t="shared" si="94"/>
        <v>15</v>
      </c>
      <c r="I1001" s="73">
        <v>77</v>
      </c>
      <c r="J1001" s="73">
        <v>2</v>
      </c>
      <c r="K1001" s="72" t="str">
        <f t="shared" si="95"/>
        <v/>
      </c>
      <c r="L1001" s="38" t="e">
        <f ca="1">VLOOKUP(B1001,TA_Rubric!$A$1:$G$93,4+LEFT(Type!$B$1,1),)</f>
        <v>#N/A</v>
      </c>
    </row>
    <row r="1002" spans="1:12" ht="63.95" customHeight="1" x14ac:dyDescent="0.25">
      <c r="A1002" s="39" t="str">
        <f t="shared" ca="1" si="91"/>
        <v/>
      </c>
      <c r="B1002" s="39" t="str">
        <f t="shared" ca="1" si="92"/>
        <v/>
      </c>
      <c r="C1002" s="49"/>
      <c r="D1002" s="16" t="b">
        <f t="shared" ca="1" si="96"/>
        <v>0</v>
      </c>
      <c r="E1002" s="42" t="str">
        <f ca="1">_xlfn.IFNA(VLOOKUP(B1002,Rubric[],2+VALUE(LEFT(Type!$B$1,1)),),"")</f>
        <v/>
      </c>
      <c r="F1002" s="42" t="str">
        <f ca="1">_xlfn.IFNA(VLOOKUP(A1002,Table4[[#All],[Id_Serv]:[Dsg_EN Servico]],2+VALUE(LEFT(Type!$B$1,1)),0),"")</f>
        <v/>
      </c>
      <c r="G1002" s="43" t="b">
        <f t="shared" ca="1" si="93"/>
        <v>0</v>
      </c>
      <c r="H1002" s="73">
        <f t="shared" si="94"/>
        <v>15</v>
      </c>
      <c r="I1002" s="73">
        <v>78</v>
      </c>
      <c r="J1002" s="73">
        <v>2</v>
      </c>
      <c r="K1002" s="72" t="str">
        <f t="shared" si="95"/>
        <v/>
      </c>
      <c r="L1002" s="38" t="e">
        <f ca="1">VLOOKUP(B1002,TA_Rubric!$A$1:$G$93,4+LEFT(Type!$B$1,1),)</f>
        <v>#N/A</v>
      </c>
    </row>
    <row r="1003" spans="1:12" ht="63.95" customHeight="1" x14ac:dyDescent="0.25">
      <c r="A1003" s="39" t="str">
        <f t="shared" ca="1" si="91"/>
        <v/>
      </c>
      <c r="B1003" s="39" t="str">
        <f t="shared" ca="1" si="92"/>
        <v/>
      </c>
      <c r="C1003" s="49"/>
      <c r="D1003" s="16" t="b">
        <f t="shared" ca="1" si="96"/>
        <v>0</v>
      </c>
      <c r="E1003" s="42" t="str">
        <f ca="1">_xlfn.IFNA(VLOOKUP(B1003,Rubric[],2+VALUE(LEFT(Type!$B$1,1)),),"")</f>
        <v/>
      </c>
      <c r="F1003" s="42" t="str">
        <f ca="1">_xlfn.IFNA(VLOOKUP(A1003,Table4[[#All],[Id_Serv]:[Dsg_EN Servico]],2+VALUE(LEFT(Type!$B$1,1)),0),"")</f>
        <v/>
      </c>
      <c r="G1003" s="43" t="b">
        <f t="shared" ca="1" si="93"/>
        <v>0</v>
      </c>
      <c r="H1003" s="73">
        <f t="shared" si="94"/>
        <v>15</v>
      </c>
      <c r="I1003" s="73">
        <v>79</v>
      </c>
      <c r="J1003" s="73">
        <v>2</v>
      </c>
      <c r="K1003" s="72" t="str">
        <f t="shared" si="95"/>
        <v/>
      </c>
      <c r="L1003" s="38" t="e">
        <f ca="1">VLOOKUP(B1003,TA_Rubric!$A$1:$G$93,4+LEFT(Type!$B$1,1),)</f>
        <v>#N/A</v>
      </c>
    </row>
    <row r="1004" spans="1:12" ht="63.95" customHeight="1" x14ac:dyDescent="0.25">
      <c r="A1004" s="39" t="str">
        <f t="shared" ca="1" si="91"/>
        <v/>
      </c>
      <c r="B1004" s="39" t="str">
        <f t="shared" ca="1" si="92"/>
        <v/>
      </c>
      <c r="C1004" s="49"/>
      <c r="D1004" s="16" t="b">
        <f t="shared" ca="1" si="96"/>
        <v>0</v>
      </c>
      <c r="E1004" s="42" t="str">
        <f ca="1">_xlfn.IFNA(VLOOKUP(B1004,Rubric[],2+VALUE(LEFT(Type!$B$1,1)),),"")</f>
        <v/>
      </c>
      <c r="F1004" s="42" t="str">
        <f ca="1">_xlfn.IFNA(VLOOKUP(A1004,Table4[[#All],[Id_Serv]:[Dsg_EN Servico]],2+VALUE(LEFT(Type!$B$1,1)),0),"")</f>
        <v/>
      </c>
      <c r="G1004" s="43" t="b">
        <f t="shared" ca="1" si="93"/>
        <v>0</v>
      </c>
      <c r="H1004" s="73">
        <f t="shared" si="94"/>
        <v>15</v>
      </c>
      <c r="I1004" s="73">
        <v>80</v>
      </c>
      <c r="J1004" s="73">
        <v>2</v>
      </c>
      <c r="K1004" s="72" t="str">
        <f t="shared" si="95"/>
        <v/>
      </c>
      <c r="L1004" s="38" t="e">
        <f ca="1">VLOOKUP(B1004,TA_Rubric!$A$1:$G$93,4+LEFT(Type!$B$1,1),)</f>
        <v>#N/A</v>
      </c>
    </row>
    <row r="1005" spans="1:12" ht="63.95" customHeight="1" x14ac:dyDescent="0.25">
      <c r="A1005" s="39" t="str">
        <f t="shared" ca="1" si="91"/>
        <v/>
      </c>
      <c r="B1005" s="39" t="str">
        <f t="shared" ca="1" si="92"/>
        <v/>
      </c>
      <c r="C1005" s="49"/>
      <c r="D1005" s="16" t="b">
        <f t="shared" ca="1" si="96"/>
        <v>0</v>
      </c>
      <c r="E1005" s="42" t="str">
        <f ca="1">_xlfn.IFNA(VLOOKUP(B1005,Rubric[],2+VALUE(LEFT(Type!$B$1,1)),),"")</f>
        <v/>
      </c>
      <c r="F1005" s="42" t="str">
        <f ca="1">_xlfn.IFNA(VLOOKUP(A1005,Table4[[#All],[Id_Serv]:[Dsg_EN Servico]],2+VALUE(LEFT(Type!$B$1,1)),0),"")</f>
        <v/>
      </c>
      <c r="G1005" s="43" t="b">
        <f t="shared" ca="1" si="93"/>
        <v>0</v>
      </c>
      <c r="H1005" s="73">
        <f t="shared" si="94"/>
        <v>15</v>
      </c>
      <c r="I1005" s="73">
        <v>81</v>
      </c>
      <c r="J1005" s="73">
        <v>2</v>
      </c>
      <c r="K1005" s="72" t="str">
        <f t="shared" si="95"/>
        <v/>
      </c>
      <c r="L1005" s="38" t="e">
        <f ca="1">VLOOKUP(B1005,TA_Rubric!$A$1:$G$93,4+LEFT(Type!$B$1,1),)</f>
        <v>#N/A</v>
      </c>
    </row>
    <row r="1006" spans="1:12" ht="63.95" customHeight="1" x14ac:dyDescent="0.25">
      <c r="A1006" s="39" t="str">
        <f t="shared" ca="1" si="91"/>
        <v/>
      </c>
      <c r="B1006" s="39" t="str">
        <f t="shared" ca="1" si="92"/>
        <v/>
      </c>
      <c r="C1006" s="49"/>
      <c r="D1006" s="16" t="b">
        <f t="shared" ca="1" si="96"/>
        <v>0</v>
      </c>
      <c r="E1006" s="42" t="str">
        <f ca="1">_xlfn.IFNA(VLOOKUP(B1006,Rubric[],2+VALUE(LEFT(Type!$B$1,1)),),"")</f>
        <v/>
      </c>
      <c r="F1006" s="42" t="str">
        <f ca="1">_xlfn.IFNA(VLOOKUP(A1006,Table4[[#All],[Id_Serv]:[Dsg_EN Servico]],2+VALUE(LEFT(Type!$B$1,1)),0),"")</f>
        <v/>
      </c>
      <c r="G1006" s="43" t="b">
        <f t="shared" ca="1" si="93"/>
        <v>0</v>
      </c>
      <c r="H1006" s="73">
        <f t="shared" si="94"/>
        <v>15</v>
      </c>
      <c r="I1006" s="73">
        <v>82</v>
      </c>
      <c r="J1006" s="73">
        <v>2</v>
      </c>
      <c r="K1006" s="72" t="str">
        <f t="shared" si="95"/>
        <v/>
      </c>
      <c r="L1006" s="38" t="e">
        <f ca="1">VLOOKUP(B1006,TA_Rubric!$A$1:$G$93,4+LEFT(Type!$B$1,1),)</f>
        <v>#N/A</v>
      </c>
    </row>
    <row r="1007" spans="1:12" ht="63.95" customHeight="1" x14ac:dyDescent="0.25">
      <c r="A1007" s="39" t="str">
        <f t="shared" ca="1" si="91"/>
        <v/>
      </c>
      <c r="B1007" s="39" t="str">
        <f t="shared" ca="1" si="92"/>
        <v/>
      </c>
      <c r="C1007" s="49"/>
      <c r="D1007" s="16" t="b">
        <f t="shared" ca="1" si="96"/>
        <v>0</v>
      </c>
      <c r="E1007" s="42" t="str">
        <f ca="1">_xlfn.IFNA(VLOOKUP(B1007,Rubric[],2+VALUE(LEFT(Type!$B$1,1)),),"")</f>
        <v/>
      </c>
      <c r="F1007" s="42" t="str">
        <f ca="1">_xlfn.IFNA(VLOOKUP(A1007,Table4[[#All],[Id_Serv]:[Dsg_EN Servico]],2+VALUE(LEFT(Type!$B$1,1)),0),"")</f>
        <v/>
      </c>
      <c r="G1007" s="43" t="b">
        <f t="shared" ca="1" si="93"/>
        <v>0</v>
      </c>
      <c r="H1007" s="73">
        <f t="shared" si="94"/>
        <v>15</v>
      </c>
      <c r="I1007" s="73">
        <v>83</v>
      </c>
      <c r="J1007" s="73">
        <v>2</v>
      </c>
      <c r="K1007" s="72" t="str">
        <f t="shared" si="95"/>
        <v/>
      </c>
      <c r="L1007" s="38" t="e">
        <f ca="1">VLOOKUP(B1007,TA_Rubric!$A$1:$G$93,4+LEFT(Type!$B$1,1),)</f>
        <v>#N/A</v>
      </c>
    </row>
    <row r="1008" spans="1:12" ht="63.95" customHeight="1" x14ac:dyDescent="0.25">
      <c r="A1008" s="39" t="str">
        <f t="shared" ca="1" si="91"/>
        <v/>
      </c>
      <c r="B1008" s="39" t="str">
        <f t="shared" ca="1" si="92"/>
        <v/>
      </c>
      <c r="C1008" s="49"/>
      <c r="D1008" s="16" t="b">
        <f t="shared" ca="1" si="96"/>
        <v>0</v>
      </c>
      <c r="E1008" s="42" t="str">
        <f ca="1">_xlfn.IFNA(VLOOKUP(B1008,Rubric[],2+VALUE(LEFT(Type!$B$1,1)),),"")</f>
        <v/>
      </c>
      <c r="F1008" s="42" t="str">
        <f ca="1">_xlfn.IFNA(VLOOKUP(A1008,Table4[[#All],[Id_Serv]:[Dsg_EN Servico]],2+VALUE(LEFT(Type!$B$1,1)),0),"")</f>
        <v/>
      </c>
      <c r="G1008" s="43" t="b">
        <f t="shared" ca="1" si="93"/>
        <v>0</v>
      </c>
      <c r="H1008" s="73">
        <f t="shared" si="94"/>
        <v>15</v>
      </c>
      <c r="I1008" s="73">
        <v>84</v>
      </c>
      <c r="J1008" s="73">
        <v>2</v>
      </c>
      <c r="K1008" s="72" t="str">
        <f t="shared" si="95"/>
        <v/>
      </c>
      <c r="L1008" s="38" t="e">
        <f ca="1">VLOOKUP(B1008,TA_Rubric!$A$1:$G$93,4+LEFT(Type!$B$1,1),)</f>
        <v>#N/A</v>
      </c>
    </row>
    <row r="1009" spans="1:12" ht="63.95" customHeight="1" x14ac:dyDescent="0.25">
      <c r="A1009" s="39" t="str">
        <f t="shared" ca="1" si="91"/>
        <v/>
      </c>
      <c r="B1009" s="39" t="str">
        <f t="shared" ca="1" si="92"/>
        <v/>
      </c>
      <c r="C1009" s="49"/>
      <c r="D1009" s="16" t="b">
        <f t="shared" ca="1" si="96"/>
        <v>0</v>
      </c>
      <c r="E1009" s="42" t="str">
        <f ca="1">_xlfn.IFNA(VLOOKUP(B1009,Rubric[],2+VALUE(LEFT(Type!$B$1,1)),),"")</f>
        <v/>
      </c>
      <c r="F1009" s="42" t="str">
        <f ca="1">_xlfn.IFNA(VLOOKUP(A1009,Table4[[#All],[Id_Serv]:[Dsg_EN Servico]],2+VALUE(LEFT(Type!$B$1,1)),0),"")</f>
        <v/>
      </c>
      <c r="G1009" s="43" t="b">
        <f t="shared" ca="1" si="93"/>
        <v>0</v>
      </c>
      <c r="H1009" s="73">
        <f t="shared" si="94"/>
        <v>15</v>
      </c>
      <c r="I1009" s="73">
        <v>85</v>
      </c>
      <c r="J1009" s="73">
        <v>2</v>
      </c>
      <c r="K1009" s="72" t="str">
        <f t="shared" si="95"/>
        <v/>
      </c>
      <c r="L1009" s="38" t="e">
        <f ca="1">VLOOKUP(B1009,TA_Rubric!$A$1:$G$93,4+LEFT(Type!$B$1,1),)</f>
        <v>#N/A</v>
      </c>
    </row>
    <row r="1010" spans="1:12" ht="63.95" customHeight="1" x14ac:dyDescent="0.25">
      <c r="A1010" s="38" t="str">
        <f t="shared" ca="1" si="91"/>
        <v/>
      </c>
      <c r="B1010" s="38" t="str">
        <f t="shared" ca="1" si="92"/>
        <v/>
      </c>
      <c r="C1010" s="49"/>
      <c r="D1010" s="15" t="b">
        <f t="shared" ca="1" si="96"/>
        <v>0</v>
      </c>
      <c r="E1010" s="40" t="str">
        <f ca="1">_xlfn.IFNA(VLOOKUP(B1010,Rubric[],2+VALUE(LEFT(Type!$B$1,1)),),"")</f>
        <v/>
      </c>
      <c r="F1010" s="40" t="str">
        <f ca="1">_xlfn.IFNA(VLOOKUP(A1010,Table4[[#All],[Id_Serv]:[Dsg_EN Servico]],2+VALUE(LEFT(Type!$B$1,1)),0),"")</f>
        <v/>
      </c>
      <c r="G1010" s="41" t="b">
        <f t="shared" ca="1" si="93"/>
        <v>0</v>
      </c>
      <c r="H1010" s="72">
        <f t="shared" si="94"/>
        <v>16</v>
      </c>
      <c r="I1010" s="72">
        <v>2</v>
      </c>
      <c r="J1010" s="72">
        <v>2</v>
      </c>
      <c r="K1010" s="72" t="str">
        <f t="shared" si="95"/>
        <v/>
      </c>
      <c r="L1010" s="38" t="e">
        <f ca="1">VLOOKUP(B1010,TA_Rubric!$A$1:$G$93,4+LEFT(Type!$B$1,1),)</f>
        <v>#N/A</v>
      </c>
    </row>
    <row r="1011" spans="1:12" ht="63.95" customHeight="1" x14ac:dyDescent="0.25">
      <c r="A1011" s="39" t="str">
        <f t="shared" ca="1" si="91"/>
        <v/>
      </c>
      <c r="B1011" s="39" t="str">
        <f t="shared" ca="1" si="92"/>
        <v/>
      </c>
      <c r="C1011" s="49"/>
      <c r="D1011" s="16" t="b">
        <f t="shared" ca="1" si="96"/>
        <v>0</v>
      </c>
      <c r="E1011" s="42" t="str">
        <f ca="1">_xlfn.IFNA(VLOOKUP(B1011,Rubric[],2+VALUE(LEFT(Type!$B$1,1)),),"")</f>
        <v/>
      </c>
      <c r="F1011" s="42" t="str">
        <f ca="1">_xlfn.IFNA(VLOOKUP(A1011,Table4[[#All],[Id_Serv]:[Dsg_EN Servico]],2+VALUE(LEFT(Type!$B$1,1)),0),"")</f>
        <v/>
      </c>
      <c r="G1011" s="43" t="b">
        <f t="shared" ca="1" si="93"/>
        <v>0</v>
      </c>
      <c r="H1011" s="73">
        <f t="shared" si="94"/>
        <v>16</v>
      </c>
      <c r="I1011" s="73">
        <v>3</v>
      </c>
      <c r="J1011" s="73">
        <v>2</v>
      </c>
      <c r="K1011" s="72" t="str">
        <f t="shared" si="95"/>
        <v/>
      </c>
      <c r="L1011" s="38" t="e">
        <f ca="1">VLOOKUP(B1011,TA_Rubric!$A$1:$G$93,4+LEFT(Type!$B$1,1),)</f>
        <v>#N/A</v>
      </c>
    </row>
    <row r="1012" spans="1:12" ht="63.95" customHeight="1" x14ac:dyDescent="0.25">
      <c r="A1012" s="39" t="str">
        <f t="shared" ca="1" si="91"/>
        <v/>
      </c>
      <c r="B1012" s="39" t="str">
        <f t="shared" ca="1" si="92"/>
        <v/>
      </c>
      <c r="C1012" s="49"/>
      <c r="D1012" s="16" t="b">
        <f t="shared" ca="1" si="96"/>
        <v>0</v>
      </c>
      <c r="E1012" s="42" t="str">
        <f ca="1">_xlfn.IFNA(VLOOKUP(B1012,Rubric[],2+VALUE(LEFT(Type!$B$1,1)),),"")</f>
        <v/>
      </c>
      <c r="F1012" s="42" t="str">
        <f ca="1">_xlfn.IFNA(VLOOKUP(A1012,Table4[[#All],[Id_Serv]:[Dsg_EN Servico]],2+VALUE(LEFT(Type!$B$1,1)),0),"")</f>
        <v/>
      </c>
      <c r="G1012" s="43" t="b">
        <f t="shared" ca="1" si="93"/>
        <v>0</v>
      </c>
      <c r="H1012" s="73">
        <f t="shared" si="94"/>
        <v>16</v>
      </c>
      <c r="I1012" s="73">
        <v>4</v>
      </c>
      <c r="J1012" s="73">
        <v>2</v>
      </c>
      <c r="K1012" s="72" t="str">
        <f t="shared" si="95"/>
        <v/>
      </c>
      <c r="L1012" s="38" t="e">
        <f ca="1">VLOOKUP(B1012,TA_Rubric!$A$1:$G$93,4+LEFT(Type!$B$1,1),)</f>
        <v>#N/A</v>
      </c>
    </row>
    <row r="1013" spans="1:12" ht="63.95" customHeight="1" x14ac:dyDescent="0.25">
      <c r="A1013" s="39" t="str">
        <f t="shared" ca="1" si="91"/>
        <v/>
      </c>
      <c r="B1013" s="39" t="str">
        <f t="shared" ca="1" si="92"/>
        <v/>
      </c>
      <c r="C1013" s="49"/>
      <c r="D1013" s="16" t="b">
        <f t="shared" ca="1" si="96"/>
        <v>0</v>
      </c>
      <c r="E1013" s="42" t="str">
        <f ca="1">_xlfn.IFNA(VLOOKUP(B1013,Rubric[],2+VALUE(LEFT(Type!$B$1,1)),),"")</f>
        <v/>
      </c>
      <c r="F1013" s="42" t="str">
        <f ca="1">_xlfn.IFNA(VLOOKUP(A1013,Table4[[#All],[Id_Serv]:[Dsg_EN Servico]],2+VALUE(LEFT(Type!$B$1,1)),0),"")</f>
        <v/>
      </c>
      <c r="G1013" s="43" t="b">
        <f t="shared" ca="1" si="93"/>
        <v>0</v>
      </c>
      <c r="H1013" s="73">
        <f t="shared" si="94"/>
        <v>16</v>
      </c>
      <c r="I1013" s="73">
        <v>5</v>
      </c>
      <c r="J1013" s="73">
        <v>2</v>
      </c>
      <c r="K1013" s="72" t="str">
        <f t="shared" si="95"/>
        <v/>
      </c>
      <c r="L1013" s="38" t="e">
        <f ca="1">VLOOKUP(B1013,TA_Rubric!$A$1:$G$93,4+LEFT(Type!$B$1,1),)</f>
        <v>#N/A</v>
      </c>
    </row>
    <row r="1014" spans="1:12" ht="63.95" customHeight="1" x14ac:dyDescent="0.25">
      <c r="A1014" s="39" t="str">
        <f t="shared" ca="1" si="91"/>
        <v/>
      </c>
      <c r="B1014" s="39" t="str">
        <f t="shared" ca="1" si="92"/>
        <v/>
      </c>
      <c r="C1014" s="49"/>
      <c r="D1014" s="16" t="b">
        <f t="shared" ca="1" si="96"/>
        <v>0</v>
      </c>
      <c r="E1014" s="42" t="str">
        <f ca="1">_xlfn.IFNA(VLOOKUP(B1014,Rubric[],2+VALUE(LEFT(Type!$B$1,1)),),"")</f>
        <v/>
      </c>
      <c r="F1014" s="42" t="str">
        <f ca="1">_xlfn.IFNA(VLOOKUP(A1014,Table4[[#All],[Id_Serv]:[Dsg_EN Servico]],2+VALUE(LEFT(Type!$B$1,1)),0),"")</f>
        <v/>
      </c>
      <c r="G1014" s="43" t="b">
        <f t="shared" ca="1" si="93"/>
        <v>0</v>
      </c>
      <c r="H1014" s="73">
        <f t="shared" si="94"/>
        <v>16</v>
      </c>
      <c r="I1014" s="73">
        <v>6</v>
      </c>
      <c r="J1014" s="73">
        <v>2</v>
      </c>
      <c r="K1014" s="72" t="str">
        <f t="shared" si="95"/>
        <v/>
      </c>
      <c r="L1014" s="38" t="e">
        <f ca="1">VLOOKUP(B1014,TA_Rubric!$A$1:$G$93,4+LEFT(Type!$B$1,1),)</f>
        <v>#N/A</v>
      </c>
    </row>
    <row r="1015" spans="1:12" ht="63.95" customHeight="1" x14ac:dyDescent="0.25">
      <c r="A1015" s="39" t="str">
        <f t="shared" ca="1" si="91"/>
        <v/>
      </c>
      <c r="B1015" s="39" t="str">
        <f t="shared" ca="1" si="92"/>
        <v/>
      </c>
      <c r="C1015" s="49"/>
      <c r="D1015" s="16" t="b">
        <f t="shared" ca="1" si="96"/>
        <v>0</v>
      </c>
      <c r="E1015" s="42" t="str">
        <f ca="1">_xlfn.IFNA(VLOOKUP(B1015,Rubric[],2+VALUE(LEFT(Type!$B$1,1)),),"")</f>
        <v/>
      </c>
      <c r="F1015" s="42" t="str">
        <f ca="1">_xlfn.IFNA(VLOOKUP(A1015,Table4[[#All],[Id_Serv]:[Dsg_EN Servico]],2+VALUE(LEFT(Type!$B$1,1)),0),"")</f>
        <v/>
      </c>
      <c r="G1015" s="43" t="b">
        <f t="shared" ca="1" si="93"/>
        <v>0</v>
      </c>
      <c r="H1015" s="73">
        <f t="shared" si="94"/>
        <v>16</v>
      </c>
      <c r="I1015" s="73">
        <v>7</v>
      </c>
      <c r="J1015" s="73">
        <v>2</v>
      </c>
      <c r="K1015" s="72" t="str">
        <f t="shared" si="95"/>
        <v/>
      </c>
      <c r="L1015" s="38" t="e">
        <f ca="1">VLOOKUP(B1015,TA_Rubric!$A$1:$G$93,4+LEFT(Type!$B$1,1),)</f>
        <v>#N/A</v>
      </c>
    </row>
    <row r="1016" spans="1:12" ht="63.95" customHeight="1" x14ac:dyDescent="0.25">
      <c r="A1016" s="39" t="str">
        <f t="shared" ca="1" si="91"/>
        <v/>
      </c>
      <c r="B1016" s="39" t="str">
        <f t="shared" ca="1" si="92"/>
        <v/>
      </c>
      <c r="C1016" s="49"/>
      <c r="D1016" s="16" t="b">
        <f t="shared" ca="1" si="96"/>
        <v>0</v>
      </c>
      <c r="E1016" s="42" t="str">
        <f ca="1">_xlfn.IFNA(VLOOKUP(B1016,Rubric[],2+VALUE(LEFT(Type!$B$1,1)),),"")</f>
        <v/>
      </c>
      <c r="F1016" s="42" t="str">
        <f ca="1">_xlfn.IFNA(VLOOKUP(A1016,Table4[[#All],[Id_Serv]:[Dsg_EN Servico]],2+VALUE(LEFT(Type!$B$1,1)),0),"")</f>
        <v/>
      </c>
      <c r="G1016" s="43" t="b">
        <f t="shared" ca="1" si="93"/>
        <v>0</v>
      </c>
      <c r="H1016" s="73">
        <f t="shared" si="94"/>
        <v>16</v>
      </c>
      <c r="I1016" s="73">
        <v>8</v>
      </c>
      <c r="J1016" s="73">
        <v>2</v>
      </c>
      <c r="K1016" s="72" t="str">
        <f t="shared" si="95"/>
        <v/>
      </c>
      <c r="L1016" s="38" t="e">
        <f ca="1">VLOOKUP(B1016,TA_Rubric!$A$1:$G$93,4+LEFT(Type!$B$1,1),)</f>
        <v>#N/A</v>
      </c>
    </row>
    <row r="1017" spans="1:12" ht="63.95" customHeight="1" x14ac:dyDescent="0.25">
      <c r="A1017" s="39" t="str">
        <f t="shared" ca="1" si="91"/>
        <v/>
      </c>
      <c r="B1017" s="39" t="str">
        <f t="shared" ca="1" si="92"/>
        <v/>
      </c>
      <c r="C1017" s="49"/>
      <c r="D1017" s="16" t="b">
        <f t="shared" ca="1" si="96"/>
        <v>0</v>
      </c>
      <c r="E1017" s="42" t="str">
        <f ca="1">_xlfn.IFNA(VLOOKUP(B1017,Rubric[],2+VALUE(LEFT(Type!$B$1,1)),),"")</f>
        <v/>
      </c>
      <c r="F1017" s="42" t="str">
        <f ca="1">_xlfn.IFNA(VLOOKUP(A1017,Table4[[#All],[Id_Serv]:[Dsg_EN Servico]],2+VALUE(LEFT(Type!$B$1,1)),0),"")</f>
        <v/>
      </c>
      <c r="G1017" s="43" t="b">
        <f t="shared" ca="1" si="93"/>
        <v>0</v>
      </c>
      <c r="H1017" s="73">
        <f t="shared" si="94"/>
        <v>16</v>
      </c>
      <c r="I1017" s="73">
        <v>9</v>
      </c>
      <c r="J1017" s="73">
        <v>2</v>
      </c>
      <c r="K1017" s="72" t="str">
        <f t="shared" si="95"/>
        <v/>
      </c>
      <c r="L1017" s="38" t="e">
        <f ca="1">VLOOKUP(B1017,TA_Rubric!$A$1:$G$93,4+LEFT(Type!$B$1,1),)</f>
        <v>#N/A</v>
      </c>
    </row>
    <row r="1018" spans="1:12" ht="63.95" customHeight="1" x14ac:dyDescent="0.25">
      <c r="A1018" s="39" t="str">
        <f t="shared" ca="1" si="91"/>
        <v/>
      </c>
      <c r="B1018" s="39" t="str">
        <f t="shared" ca="1" si="92"/>
        <v/>
      </c>
      <c r="C1018" s="49"/>
      <c r="D1018" s="16" t="b">
        <f t="shared" ca="1" si="96"/>
        <v>0</v>
      </c>
      <c r="E1018" s="42" t="str">
        <f ca="1">_xlfn.IFNA(VLOOKUP(B1018,Rubric[],2+VALUE(LEFT(Type!$B$1,1)),),"")</f>
        <v/>
      </c>
      <c r="F1018" s="42" t="str">
        <f ca="1">_xlfn.IFNA(VLOOKUP(A1018,Table4[[#All],[Id_Serv]:[Dsg_EN Servico]],2+VALUE(LEFT(Type!$B$1,1)),0),"")</f>
        <v/>
      </c>
      <c r="G1018" s="43" t="b">
        <f t="shared" ca="1" si="93"/>
        <v>0</v>
      </c>
      <c r="H1018" s="73">
        <f t="shared" si="94"/>
        <v>16</v>
      </c>
      <c r="I1018" s="73">
        <v>10</v>
      </c>
      <c r="J1018" s="73">
        <v>2</v>
      </c>
      <c r="K1018" s="72" t="str">
        <f t="shared" si="95"/>
        <v/>
      </c>
      <c r="L1018" s="38" t="e">
        <f ca="1">VLOOKUP(B1018,TA_Rubric!$A$1:$G$93,4+LEFT(Type!$B$1,1),)</f>
        <v>#N/A</v>
      </c>
    </row>
    <row r="1019" spans="1:12" ht="63.95" customHeight="1" x14ac:dyDescent="0.25">
      <c r="A1019" s="39" t="str">
        <f t="shared" ca="1" si="91"/>
        <v/>
      </c>
      <c r="B1019" s="39" t="str">
        <f t="shared" ca="1" si="92"/>
        <v/>
      </c>
      <c r="C1019" s="49"/>
      <c r="D1019" s="16" t="b">
        <f t="shared" ca="1" si="96"/>
        <v>0</v>
      </c>
      <c r="E1019" s="42" t="str">
        <f ca="1">_xlfn.IFNA(VLOOKUP(B1019,Rubric[],2+VALUE(LEFT(Type!$B$1,1)),),"")</f>
        <v/>
      </c>
      <c r="F1019" s="42" t="str">
        <f ca="1">_xlfn.IFNA(VLOOKUP(A1019,Table4[[#All],[Id_Serv]:[Dsg_EN Servico]],2+VALUE(LEFT(Type!$B$1,1)),0),"")</f>
        <v/>
      </c>
      <c r="G1019" s="43" t="b">
        <f t="shared" ca="1" si="93"/>
        <v>0</v>
      </c>
      <c r="H1019" s="73">
        <f t="shared" si="94"/>
        <v>16</v>
      </c>
      <c r="I1019" s="73">
        <v>11</v>
      </c>
      <c r="J1019" s="73">
        <v>2</v>
      </c>
      <c r="K1019" s="72" t="str">
        <f t="shared" si="95"/>
        <v/>
      </c>
      <c r="L1019" s="38" t="e">
        <f ca="1">VLOOKUP(B1019,TA_Rubric!$A$1:$G$93,4+LEFT(Type!$B$1,1),)</f>
        <v>#N/A</v>
      </c>
    </row>
    <row r="1020" spans="1:12" ht="63.95" customHeight="1" x14ac:dyDescent="0.25">
      <c r="A1020" s="39" t="str">
        <f t="shared" ca="1" si="91"/>
        <v/>
      </c>
      <c r="B1020" s="39" t="str">
        <f t="shared" ca="1" si="92"/>
        <v/>
      </c>
      <c r="C1020" s="49"/>
      <c r="D1020" s="16" t="b">
        <f t="shared" ca="1" si="96"/>
        <v>0</v>
      </c>
      <c r="E1020" s="42" t="str">
        <f ca="1">_xlfn.IFNA(VLOOKUP(B1020,Rubric[],2+VALUE(LEFT(Type!$B$1,1)),),"")</f>
        <v/>
      </c>
      <c r="F1020" s="42" t="str">
        <f ca="1">_xlfn.IFNA(VLOOKUP(A1020,Table4[[#All],[Id_Serv]:[Dsg_EN Servico]],2+VALUE(LEFT(Type!$B$1,1)),0),"")</f>
        <v/>
      </c>
      <c r="G1020" s="43" t="b">
        <f t="shared" ca="1" si="93"/>
        <v>0</v>
      </c>
      <c r="H1020" s="73">
        <f t="shared" si="94"/>
        <v>16</v>
      </c>
      <c r="I1020" s="73">
        <v>12</v>
      </c>
      <c r="J1020" s="73">
        <v>2</v>
      </c>
      <c r="K1020" s="72" t="str">
        <f t="shared" si="95"/>
        <v/>
      </c>
      <c r="L1020" s="38" t="e">
        <f ca="1">VLOOKUP(B1020,TA_Rubric!$A$1:$G$93,4+LEFT(Type!$B$1,1),)</f>
        <v>#N/A</v>
      </c>
    </row>
    <row r="1021" spans="1:12" ht="63.95" customHeight="1" x14ac:dyDescent="0.25">
      <c r="A1021" s="39" t="str">
        <f t="shared" ca="1" si="91"/>
        <v/>
      </c>
      <c r="B1021" s="39" t="str">
        <f t="shared" ca="1" si="92"/>
        <v/>
      </c>
      <c r="C1021" s="49"/>
      <c r="D1021" s="16" t="b">
        <f t="shared" ca="1" si="96"/>
        <v>0</v>
      </c>
      <c r="E1021" s="42" t="str">
        <f ca="1">_xlfn.IFNA(VLOOKUP(B1021,Rubric[],2+VALUE(LEFT(Type!$B$1,1)),),"")</f>
        <v/>
      </c>
      <c r="F1021" s="42" t="str">
        <f ca="1">_xlfn.IFNA(VLOOKUP(A1021,Table4[[#All],[Id_Serv]:[Dsg_EN Servico]],2+VALUE(LEFT(Type!$B$1,1)),0),"")</f>
        <v/>
      </c>
      <c r="G1021" s="43" t="b">
        <f t="shared" ca="1" si="93"/>
        <v>0</v>
      </c>
      <c r="H1021" s="73">
        <f t="shared" si="94"/>
        <v>16</v>
      </c>
      <c r="I1021" s="73">
        <v>13</v>
      </c>
      <c r="J1021" s="73">
        <v>2</v>
      </c>
      <c r="K1021" s="72" t="str">
        <f t="shared" si="95"/>
        <v/>
      </c>
      <c r="L1021" s="38" t="e">
        <f ca="1">VLOOKUP(B1021,TA_Rubric!$A$1:$G$93,4+LEFT(Type!$B$1,1),)</f>
        <v>#N/A</v>
      </c>
    </row>
    <row r="1022" spans="1:12" ht="63.95" customHeight="1" x14ac:dyDescent="0.25">
      <c r="A1022" s="39" t="str">
        <f t="shared" ca="1" si="91"/>
        <v/>
      </c>
      <c r="B1022" s="39" t="str">
        <f t="shared" ca="1" si="92"/>
        <v/>
      </c>
      <c r="C1022" s="49"/>
      <c r="D1022" s="16" t="b">
        <f t="shared" ca="1" si="96"/>
        <v>0</v>
      </c>
      <c r="E1022" s="42" t="str">
        <f ca="1">_xlfn.IFNA(VLOOKUP(B1022,Rubric[],2+VALUE(LEFT(Type!$B$1,1)),),"")</f>
        <v/>
      </c>
      <c r="F1022" s="42" t="str">
        <f ca="1">_xlfn.IFNA(VLOOKUP(A1022,Table4[[#All],[Id_Serv]:[Dsg_EN Servico]],2+VALUE(LEFT(Type!$B$1,1)),0),"")</f>
        <v/>
      </c>
      <c r="G1022" s="43" t="b">
        <f t="shared" ca="1" si="93"/>
        <v>0</v>
      </c>
      <c r="H1022" s="73">
        <f t="shared" si="94"/>
        <v>16</v>
      </c>
      <c r="I1022" s="73">
        <v>14</v>
      </c>
      <c r="J1022" s="73">
        <v>2</v>
      </c>
      <c r="K1022" s="72" t="str">
        <f t="shared" si="95"/>
        <v/>
      </c>
      <c r="L1022" s="38" t="e">
        <f ca="1">VLOOKUP(B1022,TA_Rubric!$A$1:$G$93,4+LEFT(Type!$B$1,1),)</f>
        <v>#N/A</v>
      </c>
    </row>
    <row r="1023" spans="1:12" ht="63.95" customHeight="1" x14ac:dyDescent="0.25">
      <c r="A1023" s="39" t="str">
        <f t="shared" ca="1" si="91"/>
        <v/>
      </c>
      <c r="B1023" s="39" t="str">
        <f t="shared" ca="1" si="92"/>
        <v/>
      </c>
      <c r="C1023" s="49"/>
      <c r="D1023" s="16" t="b">
        <f t="shared" ca="1" si="96"/>
        <v>0</v>
      </c>
      <c r="E1023" s="42" t="str">
        <f ca="1">_xlfn.IFNA(VLOOKUP(B1023,Rubric[],2+VALUE(LEFT(Type!$B$1,1)),),"")</f>
        <v/>
      </c>
      <c r="F1023" s="42" t="str">
        <f ca="1">_xlfn.IFNA(VLOOKUP(A1023,Table4[[#All],[Id_Serv]:[Dsg_EN Servico]],2+VALUE(LEFT(Type!$B$1,1)),0),"")</f>
        <v/>
      </c>
      <c r="G1023" s="43" t="b">
        <f t="shared" ca="1" si="93"/>
        <v>0</v>
      </c>
      <c r="H1023" s="73">
        <f t="shared" si="94"/>
        <v>16</v>
      </c>
      <c r="I1023" s="73">
        <v>15</v>
      </c>
      <c r="J1023" s="73">
        <v>2</v>
      </c>
      <c r="K1023" s="72" t="str">
        <f t="shared" si="95"/>
        <v/>
      </c>
      <c r="L1023" s="38" t="e">
        <f ca="1">VLOOKUP(B1023,TA_Rubric!$A$1:$G$93,4+LEFT(Type!$B$1,1),)</f>
        <v>#N/A</v>
      </c>
    </row>
    <row r="1024" spans="1:12" ht="63.95" customHeight="1" x14ac:dyDescent="0.25">
      <c r="A1024" s="39" t="str">
        <f t="shared" ca="1" si="91"/>
        <v/>
      </c>
      <c r="B1024" s="39" t="str">
        <f t="shared" ca="1" si="92"/>
        <v/>
      </c>
      <c r="C1024" s="49"/>
      <c r="D1024" s="16" t="b">
        <f t="shared" ca="1" si="96"/>
        <v>0</v>
      </c>
      <c r="E1024" s="42" t="str">
        <f ca="1">_xlfn.IFNA(VLOOKUP(B1024,Rubric[],2+VALUE(LEFT(Type!$B$1,1)),),"")</f>
        <v/>
      </c>
      <c r="F1024" s="42" t="str">
        <f ca="1">_xlfn.IFNA(VLOOKUP(A1024,Table4[[#All],[Id_Serv]:[Dsg_EN Servico]],2+VALUE(LEFT(Type!$B$1,1)),0),"")</f>
        <v/>
      </c>
      <c r="G1024" s="43" t="b">
        <f t="shared" ca="1" si="93"/>
        <v>0</v>
      </c>
      <c r="H1024" s="73">
        <f t="shared" si="94"/>
        <v>16</v>
      </c>
      <c r="I1024" s="73">
        <v>16</v>
      </c>
      <c r="J1024" s="73">
        <v>2</v>
      </c>
      <c r="K1024" s="72" t="str">
        <f t="shared" si="95"/>
        <v/>
      </c>
      <c r="L1024" s="38" t="e">
        <f ca="1">VLOOKUP(B1024,TA_Rubric!$A$1:$G$93,4+LEFT(Type!$B$1,1),)</f>
        <v>#N/A</v>
      </c>
    </row>
    <row r="1025" spans="1:12" ht="63.95" customHeight="1" x14ac:dyDescent="0.25">
      <c r="A1025" s="39" t="str">
        <f t="shared" ca="1" si="91"/>
        <v/>
      </c>
      <c r="B1025" s="39" t="str">
        <f t="shared" ca="1" si="92"/>
        <v/>
      </c>
      <c r="C1025" s="49"/>
      <c r="D1025" s="16" t="b">
        <f t="shared" ca="1" si="96"/>
        <v>0</v>
      </c>
      <c r="E1025" s="42" t="str">
        <f ca="1">_xlfn.IFNA(VLOOKUP(B1025,Rubric[],2+VALUE(LEFT(Type!$B$1,1)),),"")</f>
        <v/>
      </c>
      <c r="F1025" s="42" t="str">
        <f ca="1">_xlfn.IFNA(VLOOKUP(A1025,Table4[[#All],[Id_Serv]:[Dsg_EN Servico]],2+VALUE(LEFT(Type!$B$1,1)),0),"")</f>
        <v/>
      </c>
      <c r="G1025" s="43" t="b">
        <f t="shared" ca="1" si="93"/>
        <v>0</v>
      </c>
      <c r="H1025" s="73">
        <f t="shared" si="94"/>
        <v>16</v>
      </c>
      <c r="I1025" s="73">
        <v>17</v>
      </c>
      <c r="J1025" s="73">
        <v>2</v>
      </c>
      <c r="K1025" s="72" t="str">
        <f t="shared" si="95"/>
        <v/>
      </c>
      <c r="L1025" s="38" t="e">
        <f ca="1">VLOOKUP(B1025,TA_Rubric!$A$1:$G$93,4+LEFT(Type!$B$1,1),)</f>
        <v>#N/A</v>
      </c>
    </row>
    <row r="1026" spans="1:12" ht="63.95" customHeight="1" x14ac:dyDescent="0.25">
      <c r="A1026" s="39" t="str">
        <f t="shared" ref="A1026:A1093" ca="1" si="97">INDIRECT("Type!"&amp;ADDRESS(H1026,J1026))</f>
        <v/>
      </c>
      <c r="B1026" s="39" t="str">
        <f t="shared" ref="B1026:B1089" ca="1" si="98">IF(A1026="","",I1026)</f>
        <v/>
      </c>
      <c r="C1026" s="49"/>
      <c r="D1026" s="16" t="b">
        <f t="shared" ca="1" si="96"/>
        <v>0</v>
      </c>
      <c r="E1026" s="42" t="str">
        <f ca="1">_xlfn.IFNA(VLOOKUP(B1026,Rubric[],2+VALUE(LEFT(Type!$B$1,1)),),"")</f>
        <v/>
      </c>
      <c r="F1026" s="42" t="str">
        <f ca="1">_xlfn.IFNA(VLOOKUP(A1026,Table4[[#All],[Id_Serv]:[Dsg_EN Servico]],2+VALUE(LEFT(Type!$B$1,1)),0),"")</f>
        <v/>
      </c>
      <c r="G1026" s="43" t="b">
        <f t="shared" ref="G1026:G1089" ca="1" si="99">IF(A1026="",FALSE,INDIRECT("Type!"&amp;ADDRESS(H1026,J1026+2)))</f>
        <v>0</v>
      </c>
      <c r="H1026" s="73">
        <f t="shared" si="94"/>
        <v>16</v>
      </c>
      <c r="I1026" s="73">
        <v>18</v>
      </c>
      <c r="J1026" s="73">
        <v>2</v>
      </c>
      <c r="K1026" s="72" t="str">
        <f t="shared" si="95"/>
        <v/>
      </c>
      <c r="L1026" s="38" t="e">
        <f ca="1">VLOOKUP(B1026,TA_Rubric!$A$1:$G$93,4+LEFT(Type!$B$1,1),)</f>
        <v>#N/A</v>
      </c>
    </row>
    <row r="1027" spans="1:12" ht="63.95" customHeight="1" x14ac:dyDescent="0.25">
      <c r="A1027" s="39" t="str">
        <f t="shared" ca="1" si="97"/>
        <v/>
      </c>
      <c r="B1027" s="39" t="str">
        <f t="shared" ca="1" si="98"/>
        <v/>
      </c>
      <c r="C1027" s="49"/>
      <c r="D1027" s="16" t="b">
        <f t="shared" ca="1" si="96"/>
        <v>0</v>
      </c>
      <c r="E1027" s="42" t="str">
        <f ca="1">_xlfn.IFNA(VLOOKUP(B1027,Rubric[],2+VALUE(LEFT(Type!$B$1,1)),),"")</f>
        <v/>
      </c>
      <c r="F1027" s="42" t="str">
        <f ca="1">_xlfn.IFNA(VLOOKUP(A1027,Table4[[#All],[Id_Serv]:[Dsg_EN Servico]],2+VALUE(LEFT(Type!$B$1,1)),0),"")</f>
        <v/>
      </c>
      <c r="G1027" s="43" t="b">
        <f t="shared" ca="1" si="99"/>
        <v>0</v>
      </c>
      <c r="H1027" s="73">
        <f t="shared" ref="H1027:H1090" si="100">IF(I1026&gt;I1027,H1026+1,H1026)</f>
        <v>16</v>
      </c>
      <c r="I1027" s="73">
        <v>19</v>
      </c>
      <c r="J1027" s="73">
        <v>2</v>
      </c>
      <c r="K1027" s="72" t="str">
        <f t="shared" ref="K1027:K1090" si="101">IF(C1027&lt;&gt;"",1,"")</f>
        <v/>
      </c>
      <c r="L1027" s="38" t="e">
        <f ca="1">VLOOKUP(B1027,TA_Rubric!$A$1:$G$93,4+LEFT(Type!$B$1,1),)</f>
        <v>#N/A</v>
      </c>
    </row>
    <row r="1028" spans="1:12" ht="63.95" customHeight="1" x14ac:dyDescent="0.25">
      <c r="A1028" s="39" t="str">
        <f t="shared" ca="1" si="97"/>
        <v/>
      </c>
      <c r="B1028" s="39" t="str">
        <f t="shared" ca="1" si="98"/>
        <v/>
      </c>
      <c r="C1028" s="49"/>
      <c r="D1028" s="16" t="b">
        <f t="shared" ca="1" si="96"/>
        <v>0</v>
      </c>
      <c r="E1028" s="42" t="str">
        <f ca="1">_xlfn.IFNA(VLOOKUP(B1028,Rubric[],2+VALUE(LEFT(Type!$B$1,1)),),"")</f>
        <v/>
      </c>
      <c r="F1028" s="42" t="str">
        <f ca="1">_xlfn.IFNA(VLOOKUP(A1028,Table4[[#All],[Id_Serv]:[Dsg_EN Servico]],2+VALUE(LEFT(Type!$B$1,1)),0),"")</f>
        <v/>
      </c>
      <c r="G1028" s="43" t="b">
        <f t="shared" ca="1" si="99"/>
        <v>0</v>
      </c>
      <c r="H1028" s="73">
        <f t="shared" si="100"/>
        <v>16</v>
      </c>
      <c r="I1028" s="73">
        <v>20</v>
      </c>
      <c r="J1028" s="73">
        <v>2</v>
      </c>
      <c r="K1028" s="72" t="str">
        <f t="shared" si="101"/>
        <v/>
      </c>
      <c r="L1028" s="38" t="e">
        <f ca="1">VLOOKUP(B1028,TA_Rubric!$A$1:$G$93,4+LEFT(Type!$B$1,1),)</f>
        <v>#N/A</v>
      </c>
    </row>
    <row r="1029" spans="1:12" ht="63.95" customHeight="1" x14ac:dyDescent="0.25">
      <c r="A1029" s="39" t="str">
        <f t="shared" ca="1" si="97"/>
        <v/>
      </c>
      <c r="B1029" s="39" t="str">
        <f t="shared" ca="1" si="98"/>
        <v/>
      </c>
      <c r="C1029" s="49"/>
      <c r="D1029" s="16" t="b">
        <f t="shared" ca="1" si="96"/>
        <v>0</v>
      </c>
      <c r="E1029" s="42" t="str">
        <f ca="1">_xlfn.IFNA(VLOOKUP(B1029,Rubric[],2+VALUE(LEFT(Type!$B$1,1)),),"")</f>
        <v/>
      </c>
      <c r="F1029" s="42" t="str">
        <f ca="1">_xlfn.IFNA(VLOOKUP(A1029,Table4[[#All],[Id_Serv]:[Dsg_EN Servico]],2+VALUE(LEFT(Type!$B$1,1)),0),"")</f>
        <v/>
      </c>
      <c r="G1029" s="43" t="b">
        <f t="shared" ca="1" si="99"/>
        <v>0</v>
      </c>
      <c r="H1029" s="73">
        <f t="shared" si="100"/>
        <v>16</v>
      </c>
      <c r="I1029" s="73">
        <v>21</v>
      </c>
      <c r="J1029" s="73">
        <v>2</v>
      </c>
      <c r="K1029" s="72" t="str">
        <f t="shared" si="101"/>
        <v/>
      </c>
      <c r="L1029" s="38" t="e">
        <f ca="1">VLOOKUP(B1029,TA_Rubric!$A$1:$G$93,4+LEFT(Type!$B$1,1),)</f>
        <v>#N/A</v>
      </c>
    </row>
    <row r="1030" spans="1:12" ht="63.95" customHeight="1" x14ac:dyDescent="0.25">
      <c r="A1030" s="39" t="str">
        <f t="shared" ca="1" si="97"/>
        <v/>
      </c>
      <c r="B1030" s="39" t="str">
        <f t="shared" ca="1" si="98"/>
        <v/>
      </c>
      <c r="C1030" s="49"/>
      <c r="D1030" s="16" t="b">
        <f t="shared" ca="1" si="96"/>
        <v>0</v>
      </c>
      <c r="E1030" s="42" t="str">
        <f ca="1">_xlfn.IFNA(VLOOKUP(B1030,Rubric[],2+VALUE(LEFT(Type!$B$1,1)),),"")</f>
        <v/>
      </c>
      <c r="F1030" s="42" t="str">
        <f ca="1">_xlfn.IFNA(VLOOKUP(A1030,Table4[[#All],[Id_Serv]:[Dsg_EN Servico]],2+VALUE(LEFT(Type!$B$1,1)),0),"")</f>
        <v/>
      </c>
      <c r="G1030" s="43" t="b">
        <f t="shared" ca="1" si="99"/>
        <v>0</v>
      </c>
      <c r="H1030" s="73">
        <f t="shared" si="100"/>
        <v>16</v>
      </c>
      <c r="I1030" s="73">
        <v>22</v>
      </c>
      <c r="J1030" s="73">
        <v>2</v>
      </c>
      <c r="K1030" s="72" t="str">
        <f t="shared" si="101"/>
        <v/>
      </c>
      <c r="L1030" s="38" t="e">
        <f ca="1">VLOOKUP(B1030,TA_Rubric!$A$1:$G$93,4+LEFT(Type!$B$1,1),)</f>
        <v>#N/A</v>
      </c>
    </row>
    <row r="1031" spans="1:12" ht="63.95" customHeight="1" x14ac:dyDescent="0.25">
      <c r="A1031" s="39" t="str">
        <f t="shared" ca="1" si="97"/>
        <v/>
      </c>
      <c r="B1031" s="39" t="str">
        <f t="shared" ca="1" si="98"/>
        <v/>
      </c>
      <c r="C1031" s="49"/>
      <c r="D1031" s="16" t="b">
        <f t="shared" ca="1" si="96"/>
        <v>0</v>
      </c>
      <c r="E1031" s="42" t="str">
        <f ca="1">_xlfn.IFNA(VLOOKUP(B1031,Rubric[],2+VALUE(LEFT(Type!$B$1,1)),),"")</f>
        <v/>
      </c>
      <c r="F1031" s="42" t="str">
        <f ca="1">_xlfn.IFNA(VLOOKUP(A1031,Table4[[#All],[Id_Serv]:[Dsg_EN Servico]],2+VALUE(LEFT(Type!$B$1,1)),0),"")</f>
        <v/>
      </c>
      <c r="G1031" s="43" t="b">
        <f t="shared" ca="1" si="99"/>
        <v>0</v>
      </c>
      <c r="H1031" s="73">
        <f t="shared" si="100"/>
        <v>16</v>
      </c>
      <c r="I1031" s="73">
        <v>23</v>
      </c>
      <c r="J1031" s="73">
        <v>2</v>
      </c>
      <c r="K1031" s="72" t="str">
        <f t="shared" si="101"/>
        <v/>
      </c>
      <c r="L1031" s="38" t="e">
        <f ca="1">VLOOKUP(B1031,TA_Rubric!$A$1:$G$93,4+LEFT(Type!$B$1,1),)</f>
        <v>#N/A</v>
      </c>
    </row>
    <row r="1032" spans="1:12" ht="63.95" customHeight="1" x14ac:dyDescent="0.25">
      <c r="A1032" s="39" t="str">
        <f t="shared" ca="1" si="97"/>
        <v/>
      </c>
      <c r="B1032" s="39" t="str">
        <f t="shared" ca="1" si="98"/>
        <v/>
      </c>
      <c r="C1032" s="49"/>
      <c r="D1032" s="16" t="b">
        <f t="shared" ca="1" si="96"/>
        <v>0</v>
      </c>
      <c r="E1032" s="42" t="str">
        <f ca="1">_xlfn.IFNA(VLOOKUP(B1032,Rubric[],2+VALUE(LEFT(Type!$B$1,1)),),"")</f>
        <v/>
      </c>
      <c r="F1032" s="42" t="str">
        <f ca="1">_xlfn.IFNA(VLOOKUP(A1032,Table4[[#All],[Id_Serv]:[Dsg_EN Servico]],2+VALUE(LEFT(Type!$B$1,1)),0),"")</f>
        <v/>
      </c>
      <c r="G1032" s="43" t="b">
        <f t="shared" ca="1" si="99"/>
        <v>0</v>
      </c>
      <c r="H1032" s="73">
        <f t="shared" si="100"/>
        <v>16</v>
      </c>
      <c r="I1032" s="73">
        <v>24</v>
      </c>
      <c r="J1032" s="73">
        <v>2</v>
      </c>
      <c r="K1032" s="72" t="str">
        <f t="shared" si="101"/>
        <v/>
      </c>
      <c r="L1032" s="38" t="e">
        <f ca="1">VLOOKUP(B1032,TA_Rubric!$A$1:$G$93,4+LEFT(Type!$B$1,1),)</f>
        <v>#N/A</v>
      </c>
    </row>
    <row r="1033" spans="1:12" ht="63.95" customHeight="1" x14ac:dyDescent="0.25">
      <c r="A1033" s="39" t="str">
        <f t="shared" ca="1" si="97"/>
        <v/>
      </c>
      <c r="B1033" s="39" t="str">
        <f t="shared" ca="1" si="98"/>
        <v/>
      </c>
      <c r="C1033" s="49"/>
      <c r="D1033" s="16" t="b">
        <f t="shared" ca="1" si="96"/>
        <v>0</v>
      </c>
      <c r="E1033" s="42" t="str">
        <f ca="1">_xlfn.IFNA(VLOOKUP(B1033,Rubric[],2+VALUE(LEFT(Type!$B$1,1)),),"")</f>
        <v/>
      </c>
      <c r="F1033" s="42" t="str">
        <f ca="1">_xlfn.IFNA(VLOOKUP(A1033,Table4[[#All],[Id_Serv]:[Dsg_EN Servico]],2+VALUE(LEFT(Type!$B$1,1)),0),"")</f>
        <v/>
      </c>
      <c r="G1033" s="43" t="b">
        <f t="shared" ca="1" si="99"/>
        <v>0</v>
      </c>
      <c r="H1033" s="73">
        <f t="shared" si="100"/>
        <v>16</v>
      </c>
      <c r="I1033" s="73">
        <v>25</v>
      </c>
      <c r="J1033" s="73">
        <v>2</v>
      </c>
      <c r="K1033" s="72" t="str">
        <f t="shared" si="101"/>
        <v/>
      </c>
      <c r="L1033" s="38" t="e">
        <f ca="1">VLOOKUP(B1033,TA_Rubric!$A$1:$G$93,4+LEFT(Type!$B$1,1),)</f>
        <v>#N/A</v>
      </c>
    </row>
    <row r="1034" spans="1:12" ht="63.95" customHeight="1" x14ac:dyDescent="0.25">
      <c r="A1034" s="39" t="str">
        <f t="shared" ca="1" si="97"/>
        <v/>
      </c>
      <c r="B1034" s="39" t="str">
        <f t="shared" ca="1" si="98"/>
        <v/>
      </c>
      <c r="C1034" s="54"/>
      <c r="D1034" s="16" t="b">
        <f t="shared" ca="1" si="96"/>
        <v>0</v>
      </c>
      <c r="E1034" s="42" t="str">
        <f ca="1">_xlfn.IFNA(VLOOKUP(B1034,Rubric[],2+VALUE(LEFT(Type!$B$1,1)),),"")</f>
        <v/>
      </c>
      <c r="F1034" s="42" t="str">
        <f ca="1">_xlfn.IFNA(VLOOKUP(A1034,Table4[[#All],[Id_Serv]:[Dsg_EN Servico]],2+VALUE(LEFT(Type!$B$1,1)),0),"")</f>
        <v/>
      </c>
      <c r="G1034" s="43" t="b">
        <f t="shared" ca="1" si="99"/>
        <v>0</v>
      </c>
      <c r="H1034" s="73">
        <f t="shared" si="100"/>
        <v>16</v>
      </c>
      <c r="I1034" s="73">
        <v>26</v>
      </c>
      <c r="J1034" s="73">
        <v>2</v>
      </c>
      <c r="K1034" s="72" t="str">
        <f t="shared" si="101"/>
        <v/>
      </c>
      <c r="L1034" s="38" t="e">
        <f ca="1">VLOOKUP(B1034,TA_Rubric!$A$1:$G$93,4+LEFT(Type!$B$1,1),)</f>
        <v>#N/A</v>
      </c>
    </row>
    <row r="1035" spans="1:12" ht="63.95" customHeight="1" x14ac:dyDescent="0.25">
      <c r="A1035" s="39" t="str">
        <f t="shared" ca="1" si="97"/>
        <v/>
      </c>
      <c r="B1035" s="39" t="str">
        <f t="shared" ca="1" si="98"/>
        <v/>
      </c>
      <c r="C1035" s="54"/>
      <c r="D1035" s="16" t="b">
        <f t="shared" ca="1" si="96"/>
        <v>0</v>
      </c>
      <c r="E1035" s="42" t="str">
        <f ca="1">_xlfn.IFNA(VLOOKUP(B1035,Rubric[],2+VALUE(LEFT(Type!$B$1,1)),),"")</f>
        <v/>
      </c>
      <c r="F1035" s="42" t="str">
        <f ca="1">_xlfn.IFNA(VLOOKUP(A1035,Table4[[#All],[Id_Serv]:[Dsg_EN Servico]],2+VALUE(LEFT(Type!$B$1,1)),0),"")</f>
        <v/>
      </c>
      <c r="G1035" s="43" t="b">
        <f t="shared" ca="1" si="99"/>
        <v>0</v>
      </c>
      <c r="H1035" s="73">
        <f t="shared" si="100"/>
        <v>16</v>
      </c>
      <c r="I1035" s="73">
        <v>27</v>
      </c>
      <c r="J1035" s="73">
        <v>2</v>
      </c>
      <c r="K1035" s="72" t="str">
        <f t="shared" si="101"/>
        <v/>
      </c>
      <c r="L1035" s="38" t="e">
        <f ca="1">VLOOKUP(B1035,TA_Rubric!$A$1:$G$93,4+LEFT(Type!$B$1,1),)</f>
        <v>#N/A</v>
      </c>
    </row>
    <row r="1036" spans="1:12" ht="63.95" customHeight="1" x14ac:dyDescent="0.25">
      <c r="A1036" s="39" t="str">
        <f t="shared" ca="1" si="97"/>
        <v/>
      </c>
      <c r="B1036" s="39" t="str">
        <f t="shared" ca="1" si="98"/>
        <v/>
      </c>
      <c r="C1036" s="54"/>
      <c r="D1036" s="16" t="b">
        <f t="shared" ca="1" si="96"/>
        <v>0</v>
      </c>
      <c r="E1036" s="42" t="str">
        <f ca="1">_xlfn.IFNA(VLOOKUP(B1036,Rubric[],2+VALUE(LEFT(Type!$B$1,1)),),"")</f>
        <v/>
      </c>
      <c r="F1036" s="42" t="str">
        <f ca="1">_xlfn.IFNA(VLOOKUP(A1036,Table4[[#All],[Id_Serv]:[Dsg_EN Servico]],2+VALUE(LEFT(Type!$B$1,1)),0),"")</f>
        <v/>
      </c>
      <c r="G1036" s="43" t="b">
        <f t="shared" ca="1" si="99"/>
        <v>0</v>
      </c>
      <c r="H1036" s="73">
        <f t="shared" si="100"/>
        <v>16</v>
      </c>
      <c r="I1036" s="73">
        <v>28</v>
      </c>
      <c r="J1036" s="73">
        <v>2</v>
      </c>
      <c r="K1036" s="72" t="str">
        <f t="shared" si="101"/>
        <v/>
      </c>
      <c r="L1036" s="38" t="e">
        <f ca="1">VLOOKUP(B1036,TA_Rubric!$A$1:$G$93,4+LEFT(Type!$B$1,1),)</f>
        <v>#N/A</v>
      </c>
    </row>
    <row r="1037" spans="1:12" ht="63.95" customHeight="1" x14ac:dyDescent="0.25">
      <c r="A1037" s="39" t="str">
        <f t="shared" ca="1" si="97"/>
        <v/>
      </c>
      <c r="B1037" s="39" t="str">
        <f t="shared" ca="1" si="98"/>
        <v/>
      </c>
      <c r="C1037" s="54"/>
      <c r="D1037" s="16" t="b">
        <f t="shared" ca="1" si="96"/>
        <v>0</v>
      </c>
      <c r="E1037" s="42" t="str">
        <f ca="1">_xlfn.IFNA(VLOOKUP(B1037,Rubric[],2+VALUE(LEFT(Type!$B$1,1)),),"")</f>
        <v/>
      </c>
      <c r="F1037" s="42" t="str">
        <f ca="1">_xlfn.IFNA(VLOOKUP(A1037,Table4[[#All],[Id_Serv]:[Dsg_EN Servico]],2+VALUE(LEFT(Type!$B$1,1)),0),"")</f>
        <v/>
      </c>
      <c r="G1037" s="43" t="b">
        <f t="shared" ca="1" si="99"/>
        <v>0</v>
      </c>
      <c r="H1037" s="73">
        <f t="shared" si="100"/>
        <v>16</v>
      </c>
      <c r="I1037" s="73">
        <v>29</v>
      </c>
      <c r="J1037" s="73">
        <v>2</v>
      </c>
      <c r="K1037" s="72" t="str">
        <f t="shared" si="101"/>
        <v/>
      </c>
      <c r="L1037" s="38" t="e">
        <f ca="1">VLOOKUP(B1037,TA_Rubric!$A$1:$G$93,4+LEFT(Type!$B$1,1),)</f>
        <v>#N/A</v>
      </c>
    </row>
    <row r="1038" spans="1:12" ht="63.95" customHeight="1" x14ac:dyDescent="0.25">
      <c r="A1038" s="39" t="str">
        <f t="shared" ca="1" si="97"/>
        <v/>
      </c>
      <c r="B1038" s="39" t="str">
        <f t="shared" ca="1" si="98"/>
        <v/>
      </c>
      <c r="C1038" s="54"/>
      <c r="D1038" s="16" t="b">
        <f t="shared" ca="1" si="96"/>
        <v>0</v>
      </c>
      <c r="E1038" s="42" t="str">
        <f ca="1">_xlfn.IFNA(VLOOKUP(B1038,Rubric[],2+VALUE(LEFT(Type!$B$1,1)),),"")</f>
        <v/>
      </c>
      <c r="F1038" s="42" t="str">
        <f ca="1">_xlfn.IFNA(VLOOKUP(A1038,Table4[[#All],[Id_Serv]:[Dsg_EN Servico]],2+VALUE(LEFT(Type!$B$1,1)),0),"")</f>
        <v/>
      </c>
      <c r="G1038" s="43" t="b">
        <f t="shared" ca="1" si="99"/>
        <v>0</v>
      </c>
      <c r="H1038" s="73">
        <f t="shared" si="100"/>
        <v>16</v>
      </c>
      <c r="I1038" s="73">
        <v>30</v>
      </c>
      <c r="J1038" s="73">
        <v>2</v>
      </c>
      <c r="K1038" s="72" t="str">
        <f t="shared" si="101"/>
        <v/>
      </c>
      <c r="L1038" s="38" t="e">
        <f ca="1">VLOOKUP(B1038,TA_Rubric!$A$1:$G$93,4+LEFT(Type!$B$1,1),)</f>
        <v>#N/A</v>
      </c>
    </row>
    <row r="1039" spans="1:12" ht="63.95" customHeight="1" x14ac:dyDescent="0.25">
      <c r="A1039" s="39" t="str">
        <f t="shared" ca="1" si="97"/>
        <v/>
      </c>
      <c r="B1039" s="39" t="str">
        <f t="shared" ca="1" si="98"/>
        <v/>
      </c>
      <c r="C1039" s="49"/>
      <c r="D1039" s="16" t="b">
        <f t="shared" ca="1" si="96"/>
        <v>0</v>
      </c>
      <c r="E1039" s="42" t="str">
        <f ca="1">_xlfn.IFNA(VLOOKUP(B1039,Rubric[],2+VALUE(LEFT(Type!$B$1,1)),),"")</f>
        <v/>
      </c>
      <c r="F1039" s="42" t="str">
        <f ca="1">_xlfn.IFNA(VLOOKUP(A1039,Table4[[#All],[Id_Serv]:[Dsg_EN Servico]],2+VALUE(LEFT(Type!$B$1,1)),0),"")</f>
        <v/>
      </c>
      <c r="G1039" s="43" t="b">
        <f t="shared" ca="1" si="99"/>
        <v>0</v>
      </c>
      <c r="H1039" s="73">
        <f t="shared" si="100"/>
        <v>16</v>
      </c>
      <c r="I1039" s="73">
        <v>31</v>
      </c>
      <c r="J1039" s="73">
        <v>2</v>
      </c>
      <c r="K1039" s="72" t="str">
        <f t="shared" si="101"/>
        <v/>
      </c>
      <c r="L1039" s="38" t="e">
        <f ca="1">VLOOKUP(B1039,TA_Rubric!$A$1:$G$93,4+LEFT(Type!$B$1,1),)</f>
        <v>#N/A</v>
      </c>
    </row>
    <row r="1040" spans="1:12" ht="63.95" customHeight="1" x14ac:dyDescent="0.25">
      <c r="A1040" s="39" t="str">
        <f t="shared" ca="1" si="97"/>
        <v/>
      </c>
      <c r="B1040" s="39" t="str">
        <f t="shared" ca="1" si="98"/>
        <v/>
      </c>
      <c r="C1040" s="49"/>
      <c r="D1040" s="16" t="b">
        <f t="shared" ca="1" si="96"/>
        <v>0</v>
      </c>
      <c r="E1040" s="42" t="str">
        <f ca="1">_xlfn.IFNA(VLOOKUP(B1040,Rubric[],2+VALUE(LEFT(Type!$B$1,1)),),"")</f>
        <v/>
      </c>
      <c r="F1040" s="42" t="str">
        <f ca="1">_xlfn.IFNA(VLOOKUP(A1040,Table4[[#All],[Id_Serv]:[Dsg_EN Servico]],2+VALUE(LEFT(Type!$B$1,1)),0),"")</f>
        <v/>
      </c>
      <c r="G1040" s="43" t="b">
        <f t="shared" ca="1" si="99"/>
        <v>0</v>
      </c>
      <c r="H1040" s="73">
        <f t="shared" si="100"/>
        <v>16</v>
      </c>
      <c r="I1040" s="73">
        <v>32</v>
      </c>
      <c r="J1040" s="73">
        <v>2</v>
      </c>
      <c r="K1040" s="72" t="str">
        <f t="shared" si="101"/>
        <v/>
      </c>
      <c r="L1040" s="38" t="e">
        <f ca="1">VLOOKUP(B1040,TA_Rubric!$A$1:$G$93,4+LEFT(Type!$B$1,1),)</f>
        <v>#N/A</v>
      </c>
    </row>
    <row r="1041" spans="1:12" ht="63.95" customHeight="1" x14ac:dyDescent="0.25">
      <c r="A1041" s="39" t="str">
        <f t="shared" ca="1" si="97"/>
        <v/>
      </c>
      <c r="B1041" s="39" t="str">
        <f t="shared" ca="1" si="98"/>
        <v/>
      </c>
      <c r="C1041" s="49"/>
      <c r="D1041" s="16" t="b">
        <f t="shared" ca="1" si="96"/>
        <v>0</v>
      </c>
      <c r="E1041" s="42" t="str">
        <f ca="1">_xlfn.IFNA(VLOOKUP(B1041,Rubric[],2+VALUE(LEFT(Type!$B$1,1)),),"")</f>
        <v/>
      </c>
      <c r="F1041" s="42" t="str">
        <f ca="1">_xlfn.IFNA(VLOOKUP(A1041,Table4[[#All],[Id_Serv]:[Dsg_EN Servico]],2+VALUE(LEFT(Type!$B$1,1)),0),"")</f>
        <v/>
      </c>
      <c r="G1041" s="43" t="b">
        <f t="shared" ca="1" si="99"/>
        <v>0</v>
      </c>
      <c r="H1041" s="73">
        <f t="shared" si="100"/>
        <v>16</v>
      </c>
      <c r="I1041" s="73">
        <v>33</v>
      </c>
      <c r="J1041" s="73">
        <v>2</v>
      </c>
      <c r="K1041" s="72" t="str">
        <f t="shared" si="101"/>
        <v/>
      </c>
      <c r="L1041" s="38" t="e">
        <f ca="1">VLOOKUP(B1041,TA_Rubric!$A$1:$G$93,4+LEFT(Type!$B$1,1),)</f>
        <v>#N/A</v>
      </c>
    </row>
    <row r="1042" spans="1:12" ht="63.95" customHeight="1" x14ac:dyDescent="0.25">
      <c r="A1042" s="39" t="str">
        <f t="shared" ca="1" si="97"/>
        <v/>
      </c>
      <c r="B1042" s="39" t="str">
        <f t="shared" ca="1" si="98"/>
        <v/>
      </c>
      <c r="C1042" s="49"/>
      <c r="D1042" s="16" t="b">
        <f t="shared" ca="1" si="96"/>
        <v>0</v>
      </c>
      <c r="E1042" s="42" t="str">
        <f ca="1">_xlfn.IFNA(VLOOKUP(B1042,Rubric[],2+VALUE(LEFT(Type!$B$1,1)),),"")</f>
        <v/>
      </c>
      <c r="F1042" s="42" t="str">
        <f ca="1">_xlfn.IFNA(VLOOKUP(A1042,Table4[[#All],[Id_Serv]:[Dsg_EN Servico]],2+VALUE(LEFT(Type!$B$1,1)),0),"")</f>
        <v/>
      </c>
      <c r="G1042" s="43" t="b">
        <f t="shared" ca="1" si="99"/>
        <v>0</v>
      </c>
      <c r="H1042" s="73">
        <f t="shared" si="100"/>
        <v>16</v>
      </c>
      <c r="I1042" s="73">
        <v>34</v>
      </c>
      <c r="J1042" s="73">
        <v>2</v>
      </c>
      <c r="K1042" s="72" t="str">
        <f t="shared" si="101"/>
        <v/>
      </c>
      <c r="L1042" s="38" t="e">
        <f ca="1">VLOOKUP(B1042,TA_Rubric!$A$1:$G$93,4+LEFT(Type!$B$1,1),)</f>
        <v>#N/A</v>
      </c>
    </row>
    <row r="1043" spans="1:12" ht="63.95" customHeight="1" x14ac:dyDescent="0.25">
      <c r="A1043" s="39" t="str">
        <f t="shared" ca="1" si="97"/>
        <v/>
      </c>
      <c r="B1043" s="39" t="str">
        <f t="shared" ca="1" si="98"/>
        <v/>
      </c>
      <c r="C1043" s="49"/>
      <c r="D1043" s="16" t="b">
        <f t="shared" ca="1" si="96"/>
        <v>0</v>
      </c>
      <c r="E1043" s="42" t="str">
        <f ca="1">_xlfn.IFNA(VLOOKUP(B1043,Rubric[],2+VALUE(LEFT(Type!$B$1,1)),),"")</f>
        <v/>
      </c>
      <c r="F1043" s="42" t="str">
        <f ca="1">_xlfn.IFNA(VLOOKUP(A1043,Table4[[#All],[Id_Serv]:[Dsg_EN Servico]],2+VALUE(LEFT(Type!$B$1,1)),0),"")</f>
        <v/>
      </c>
      <c r="G1043" s="43" t="b">
        <f t="shared" ca="1" si="99"/>
        <v>0</v>
      </c>
      <c r="H1043" s="73">
        <f t="shared" si="100"/>
        <v>16</v>
      </c>
      <c r="I1043" s="73">
        <v>35</v>
      </c>
      <c r="J1043" s="73">
        <v>2</v>
      </c>
      <c r="K1043" s="72" t="str">
        <f t="shared" si="101"/>
        <v/>
      </c>
      <c r="L1043" s="38" t="e">
        <f ca="1">VLOOKUP(B1043,TA_Rubric!$A$1:$G$93,4+LEFT(Type!$B$1,1),)</f>
        <v>#N/A</v>
      </c>
    </row>
    <row r="1044" spans="1:12" ht="63.95" customHeight="1" x14ac:dyDescent="0.25">
      <c r="A1044" s="39" t="str">
        <f t="shared" ca="1" si="97"/>
        <v/>
      </c>
      <c r="B1044" s="39" t="str">
        <f t="shared" ca="1" si="98"/>
        <v/>
      </c>
      <c r="C1044" s="49"/>
      <c r="D1044" s="16" t="b">
        <f t="shared" ca="1" si="96"/>
        <v>0</v>
      </c>
      <c r="E1044" s="42" t="str">
        <f ca="1">_xlfn.IFNA(VLOOKUP(B1044,Rubric[],2+VALUE(LEFT(Type!$B$1,1)),),"")</f>
        <v/>
      </c>
      <c r="F1044" s="42" t="str">
        <f ca="1">_xlfn.IFNA(VLOOKUP(A1044,Table4[[#All],[Id_Serv]:[Dsg_EN Servico]],2+VALUE(LEFT(Type!$B$1,1)),0),"")</f>
        <v/>
      </c>
      <c r="G1044" s="43" t="b">
        <f t="shared" ca="1" si="99"/>
        <v>0</v>
      </c>
      <c r="H1044" s="73">
        <f t="shared" si="100"/>
        <v>16</v>
      </c>
      <c r="I1044" s="73">
        <v>36</v>
      </c>
      <c r="J1044" s="73">
        <v>2</v>
      </c>
      <c r="K1044" s="72" t="str">
        <f t="shared" si="101"/>
        <v/>
      </c>
      <c r="L1044" s="38" t="e">
        <f ca="1">VLOOKUP(B1044,TA_Rubric!$A$1:$G$93,4+LEFT(Type!$B$1,1),)</f>
        <v>#N/A</v>
      </c>
    </row>
    <row r="1045" spans="1:12" ht="63.95" customHeight="1" x14ac:dyDescent="0.25">
      <c r="A1045" s="39" t="str">
        <f t="shared" ca="1" si="97"/>
        <v/>
      </c>
      <c r="B1045" s="39" t="str">
        <f t="shared" ca="1" si="98"/>
        <v/>
      </c>
      <c r="C1045" s="49"/>
      <c r="D1045" s="16" t="b">
        <f t="shared" ca="1" si="96"/>
        <v>0</v>
      </c>
      <c r="E1045" s="42" t="str">
        <f ca="1">_xlfn.IFNA(VLOOKUP(B1045,Rubric[],2+VALUE(LEFT(Type!$B$1,1)),),"")</f>
        <v/>
      </c>
      <c r="F1045" s="42" t="str">
        <f ca="1">_xlfn.IFNA(VLOOKUP(A1045,Table4[[#All],[Id_Serv]:[Dsg_EN Servico]],2+VALUE(LEFT(Type!$B$1,1)),0),"")</f>
        <v/>
      </c>
      <c r="G1045" s="43" t="b">
        <f t="shared" ca="1" si="99"/>
        <v>0</v>
      </c>
      <c r="H1045" s="73">
        <f t="shared" si="100"/>
        <v>16</v>
      </c>
      <c r="I1045" s="73">
        <v>37</v>
      </c>
      <c r="J1045" s="73">
        <v>2</v>
      </c>
      <c r="K1045" s="72" t="str">
        <f t="shared" si="101"/>
        <v/>
      </c>
      <c r="L1045" s="38" t="e">
        <f ca="1">VLOOKUP(B1045,TA_Rubric!$A$1:$G$93,4+LEFT(Type!$B$1,1),)</f>
        <v>#N/A</v>
      </c>
    </row>
    <row r="1046" spans="1:12" ht="63.95" customHeight="1" x14ac:dyDescent="0.25">
      <c r="A1046" s="39" t="str">
        <f t="shared" ca="1" si="97"/>
        <v/>
      </c>
      <c r="B1046" s="39" t="str">
        <f t="shared" ca="1" si="98"/>
        <v/>
      </c>
      <c r="C1046" s="49"/>
      <c r="D1046" s="16" t="b">
        <f t="shared" ca="1" si="96"/>
        <v>0</v>
      </c>
      <c r="E1046" s="42" t="str">
        <f ca="1">_xlfn.IFNA(VLOOKUP(B1046,Rubric[],2+VALUE(LEFT(Type!$B$1,1)),),"")</f>
        <v/>
      </c>
      <c r="F1046" s="42" t="str">
        <f ca="1">_xlfn.IFNA(VLOOKUP(A1046,Table4[[#All],[Id_Serv]:[Dsg_EN Servico]],2+VALUE(LEFT(Type!$B$1,1)),0),"")</f>
        <v/>
      </c>
      <c r="G1046" s="43" t="b">
        <f t="shared" ca="1" si="99"/>
        <v>0</v>
      </c>
      <c r="H1046" s="73">
        <f t="shared" si="100"/>
        <v>16</v>
      </c>
      <c r="I1046" s="73">
        <v>38</v>
      </c>
      <c r="J1046" s="73">
        <v>2</v>
      </c>
      <c r="K1046" s="72" t="str">
        <f t="shared" si="101"/>
        <v/>
      </c>
      <c r="L1046" s="38" t="e">
        <f ca="1">VLOOKUP(B1046,TA_Rubric!$A$1:$G$93,4+LEFT(Type!$B$1,1),)</f>
        <v>#N/A</v>
      </c>
    </row>
    <row r="1047" spans="1:12" ht="63.95" customHeight="1" x14ac:dyDescent="0.25">
      <c r="A1047" s="39" t="str">
        <f t="shared" ca="1" si="97"/>
        <v/>
      </c>
      <c r="B1047" s="39" t="str">
        <f t="shared" ca="1" si="98"/>
        <v/>
      </c>
      <c r="C1047" s="49"/>
      <c r="D1047" s="16" t="b">
        <f t="shared" ca="1" si="96"/>
        <v>0</v>
      </c>
      <c r="E1047" s="42" t="str">
        <f ca="1">_xlfn.IFNA(VLOOKUP(B1047,Rubric[],2+VALUE(LEFT(Type!$B$1,1)),),"")</f>
        <v/>
      </c>
      <c r="F1047" s="42" t="str">
        <f ca="1">_xlfn.IFNA(VLOOKUP(A1047,Table4[[#All],[Id_Serv]:[Dsg_EN Servico]],2+VALUE(LEFT(Type!$B$1,1)),0),"")</f>
        <v/>
      </c>
      <c r="G1047" s="43" t="b">
        <f t="shared" ca="1" si="99"/>
        <v>0</v>
      </c>
      <c r="H1047" s="73">
        <f t="shared" si="100"/>
        <v>16</v>
      </c>
      <c r="I1047" s="73">
        <v>39</v>
      </c>
      <c r="J1047" s="73">
        <v>2</v>
      </c>
      <c r="K1047" s="72" t="str">
        <f t="shared" si="101"/>
        <v/>
      </c>
      <c r="L1047" s="38" t="e">
        <f ca="1">VLOOKUP(B1047,TA_Rubric!$A$1:$G$93,4+LEFT(Type!$B$1,1),)</f>
        <v>#N/A</v>
      </c>
    </row>
    <row r="1048" spans="1:12" ht="63.95" customHeight="1" x14ac:dyDescent="0.25">
      <c r="A1048" s="39" t="str">
        <f t="shared" ca="1" si="97"/>
        <v/>
      </c>
      <c r="B1048" s="39" t="str">
        <f t="shared" ca="1" si="98"/>
        <v/>
      </c>
      <c r="C1048" s="49"/>
      <c r="D1048" s="16" t="b">
        <f t="shared" ca="1" si="96"/>
        <v>0</v>
      </c>
      <c r="E1048" s="42" t="str">
        <f ca="1">_xlfn.IFNA(VLOOKUP(B1048,Rubric[],2+VALUE(LEFT(Type!$B$1,1)),),"")</f>
        <v/>
      </c>
      <c r="F1048" s="42" t="str">
        <f ca="1">_xlfn.IFNA(VLOOKUP(A1048,Table4[[#All],[Id_Serv]:[Dsg_EN Servico]],2+VALUE(LEFT(Type!$B$1,1)),0),"")</f>
        <v/>
      </c>
      <c r="G1048" s="43" t="b">
        <f t="shared" ca="1" si="99"/>
        <v>0</v>
      </c>
      <c r="H1048" s="73">
        <f t="shared" si="100"/>
        <v>16</v>
      </c>
      <c r="I1048" s="73">
        <v>40</v>
      </c>
      <c r="J1048" s="73">
        <v>2</v>
      </c>
      <c r="K1048" s="72" t="str">
        <f t="shared" si="101"/>
        <v/>
      </c>
      <c r="L1048" s="38" t="e">
        <f ca="1">VLOOKUP(B1048,TA_Rubric!$A$1:$G$93,4+LEFT(Type!$B$1,1),)</f>
        <v>#N/A</v>
      </c>
    </row>
    <row r="1049" spans="1:12" ht="63.95" customHeight="1" x14ac:dyDescent="0.25">
      <c r="A1049" s="39" t="str">
        <f t="shared" ca="1" si="97"/>
        <v/>
      </c>
      <c r="B1049" s="39" t="str">
        <f t="shared" ca="1" si="98"/>
        <v/>
      </c>
      <c r="C1049" s="49"/>
      <c r="D1049" s="16" t="b">
        <f t="shared" ca="1" si="96"/>
        <v>0</v>
      </c>
      <c r="E1049" s="42" t="str">
        <f ca="1">_xlfn.IFNA(VLOOKUP(B1049,Rubric[],2+VALUE(LEFT(Type!$B$1,1)),),"")</f>
        <v/>
      </c>
      <c r="F1049" s="42" t="str">
        <f ca="1">_xlfn.IFNA(VLOOKUP(A1049,Table4[[#All],[Id_Serv]:[Dsg_EN Servico]],2+VALUE(LEFT(Type!$B$1,1)),0),"")</f>
        <v/>
      </c>
      <c r="G1049" s="43" t="b">
        <f t="shared" ca="1" si="99"/>
        <v>0</v>
      </c>
      <c r="H1049" s="73">
        <f t="shared" si="100"/>
        <v>16</v>
      </c>
      <c r="I1049" s="73">
        <v>41</v>
      </c>
      <c r="J1049" s="73">
        <v>2</v>
      </c>
      <c r="K1049" s="72" t="str">
        <f t="shared" si="101"/>
        <v/>
      </c>
      <c r="L1049" s="38" t="e">
        <f ca="1">VLOOKUP(B1049,TA_Rubric!$A$1:$G$93,4+LEFT(Type!$B$1,1),)</f>
        <v>#N/A</v>
      </c>
    </row>
    <row r="1050" spans="1:12" ht="63.95" customHeight="1" x14ac:dyDescent="0.25">
      <c r="A1050" s="39" t="str">
        <f t="shared" ca="1" si="97"/>
        <v/>
      </c>
      <c r="B1050" s="39" t="str">
        <f t="shared" ca="1" si="98"/>
        <v/>
      </c>
      <c r="C1050" s="49"/>
      <c r="D1050" s="16" t="b">
        <f t="shared" ca="1" si="96"/>
        <v>0</v>
      </c>
      <c r="E1050" s="42" t="str">
        <f ca="1">_xlfn.IFNA(VLOOKUP(B1050,Rubric[],2+VALUE(LEFT(Type!$B$1,1)),),"")</f>
        <v/>
      </c>
      <c r="F1050" s="42" t="str">
        <f ca="1">_xlfn.IFNA(VLOOKUP(A1050,Table4[[#All],[Id_Serv]:[Dsg_EN Servico]],2+VALUE(LEFT(Type!$B$1,1)),0),"")</f>
        <v/>
      </c>
      <c r="G1050" s="43" t="b">
        <f t="shared" ca="1" si="99"/>
        <v>0</v>
      </c>
      <c r="H1050" s="73">
        <f t="shared" si="100"/>
        <v>16</v>
      </c>
      <c r="I1050" s="73">
        <v>42</v>
      </c>
      <c r="J1050" s="73">
        <v>2</v>
      </c>
      <c r="K1050" s="72" t="str">
        <f t="shared" si="101"/>
        <v/>
      </c>
      <c r="L1050" s="38" t="e">
        <f ca="1">VLOOKUP(B1050,TA_Rubric!$A$1:$G$93,4+LEFT(Type!$B$1,1),)</f>
        <v>#N/A</v>
      </c>
    </row>
    <row r="1051" spans="1:12" ht="63.95" customHeight="1" x14ac:dyDescent="0.25">
      <c r="A1051" s="39" t="str">
        <f t="shared" ca="1" si="97"/>
        <v/>
      </c>
      <c r="B1051" s="39" t="str">
        <f t="shared" ca="1" si="98"/>
        <v/>
      </c>
      <c r="C1051" s="49"/>
      <c r="D1051" s="16" t="b">
        <f t="shared" ca="1" si="96"/>
        <v>0</v>
      </c>
      <c r="E1051" s="42" t="str">
        <f ca="1">_xlfn.IFNA(VLOOKUP(B1051,Rubric[],2+VALUE(LEFT(Type!$B$1,1)),),"")</f>
        <v/>
      </c>
      <c r="F1051" s="42" t="str">
        <f ca="1">_xlfn.IFNA(VLOOKUP(A1051,Table4[[#All],[Id_Serv]:[Dsg_EN Servico]],2+VALUE(LEFT(Type!$B$1,1)),0),"")</f>
        <v/>
      </c>
      <c r="G1051" s="43" t="b">
        <f t="shared" ca="1" si="99"/>
        <v>0</v>
      </c>
      <c r="H1051" s="73">
        <f t="shared" si="100"/>
        <v>16</v>
      </c>
      <c r="I1051" s="73">
        <v>43</v>
      </c>
      <c r="J1051" s="73">
        <v>2</v>
      </c>
      <c r="K1051" s="72" t="str">
        <f t="shared" si="101"/>
        <v/>
      </c>
      <c r="L1051" s="38" t="e">
        <f ca="1">VLOOKUP(B1051,TA_Rubric!$A$1:$G$93,4+LEFT(Type!$B$1,1),)</f>
        <v>#N/A</v>
      </c>
    </row>
    <row r="1052" spans="1:12" ht="63.95" customHeight="1" x14ac:dyDescent="0.25">
      <c r="A1052" s="39" t="str">
        <f t="shared" ca="1" si="97"/>
        <v/>
      </c>
      <c r="B1052" s="39" t="str">
        <f t="shared" ca="1" si="98"/>
        <v/>
      </c>
      <c r="C1052" s="49"/>
      <c r="D1052" s="16" t="b">
        <f t="shared" ca="1" si="96"/>
        <v>0</v>
      </c>
      <c r="E1052" s="42" t="str">
        <f ca="1">_xlfn.IFNA(VLOOKUP(B1052,Rubric[],2+VALUE(LEFT(Type!$B$1,1)),),"")</f>
        <v/>
      </c>
      <c r="F1052" s="42" t="str">
        <f ca="1">_xlfn.IFNA(VLOOKUP(A1052,Table4[[#All],[Id_Serv]:[Dsg_EN Servico]],2+VALUE(LEFT(Type!$B$1,1)),0),"")</f>
        <v/>
      </c>
      <c r="G1052" s="43" t="b">
        <f t="shared" ca="1" si="99"/>
        <v>0</v>
      </c>
      <c r="H1052" s="73">
        <f t="shared" si="100"/>
        <v>16</v>
      </c>
      <c r="I1052" s="73">
        <v>44</v>
      </c>
      <c r="J1052" s="73">
        <v>2</v>
      </c>
      <c r="K1052" s="72" t="str">
        <f t="shared" si="101"/>
        <v/>
      </c>
      <c r="L1052" s="38" t="e">
        <f ca="1">VLOOKUP(B1052,TA_Rubric!$A$1:$G$93,4+LEFT(Type!$B$1,1),)</f>
        <v>#N/A</v>
      </c>
    </row>
    <row r="1053" spans="1:12" ht="63.95" customHeight="1" x14ac:dyDescent="0.25">
      <c r="A1053" s="39" t="str">
        <f t="shared" ca="1" si="97"/>
        <v/>
      </c>
      <c r="B1053" s="39" t="str">
        <f t="shared" ca="1" si="98"/>
        <v/>
      </c>
      <c r="C1053" s="49"/>
      <c r="D1053" s="16" t="b">
        <f t="shared" ca="1" si="96"/>
        <v>0</v>
      </c>
      <c r="E1053" s="42" t="str">
        <f ca="1">_xlfn.IFNA(VLOOKUP(B1053,Rubric[],2+VALUE(LEFT(Type!$B$1,1)),),"")</f>
        <v/>
      </c>
      <c r="F1053" s="42" t="str">
        <f ca="1">_xlfn.IFNA(VLOOKUP(A1053,Table4[[#All],[Id_Serv]:[Dsg_EN Servico]],2+VALUE(LEFT(Type!$B$1,1)),0),"")</f>
        <v/>
      </c>
      <c r="G1053" s="43" t="b">
        <f t="shared" ca="1" si="99"/>
        <v>0</v>
      </c>
      <c r="H1053" s="73">
        <f t="shared" si="100"/>
        <v>16</v>
      </c>
      <c r="I1053" s="73">
        <v>45</v>
      </c>
      <c r="J1053" s="73">
        <v>2</v>
      </c>
      <c r="K1053" s="72" t="str">
        <f t="shared" si="101"/>
        <v/>
      </c>
      <c r="L1053" s="38" t="e">
        <f ca="1">VLOOKUP(B1053,TA_Rubric!$A$1:$G$93,4+LEFT(Type!$B$1,1),)</f>
        <v>#N/A</v>
      </c>
    </row>
    <row r="1054" spans="1:12" ht="63.95" customHeight="1" x14ac:dyDescent="0.25">
      <c r="A1054" s="39" t="str">
        <f t="shared" ca="1" si="97"/>
        <v/>
      </c>
      <c r="B1054" s="39" t="str">
        <f t="shared" ca="1" si="98"/>
        <v/>
      </c>
      <c r="C1054" s="49"/>
      <c r="D1054" s="16" t="b">
        <f t="shared" ref="D1054:D1093" ca="1" si="102">IF(G1054=FALSE,FALSE,IF(ISBLANK(C1054),FALSE,TRUE))</f>
        <v>0</v>
      </c>
      <c r="E1054" s="42" t="str">
        <f ca="1">_xlfn.IFNA(VLOOKUP(B1054,Rubric[],2+VALUE(LEFT(Type!$B$1,1)),),"")</f>
        <v/>
      </c>
      <c r="F1054" s="42" t="str">
        <f ca="1">_xlfn.IFNA(VLOOKUP(A1054,Table4[[#All],[Id_Serv]:[Dsg_EN Servico]],2+VALUE(LEFT(Type!$B$1,1)),0),"")</f>
        <v/>
      </c>
      <c r="G1054" s="43" t="b">
        <f t="shared" ca="1" si="99"/>
        <v>0</v>
      </c>
      <c r="H1054" s="73">
        <f t="shared" si="100"/>
        <v>16</v>
      </c>
      <c r="I1054" s="73">
        <v>46</v>
      </c>
      <c r="J1054" s="73">
        <v>2</v>
      </c>
      <c r="K1054" s="72" t="str">
        <f t="shared" si="101"/>
        <v/>
      </c>
      <c r="L1054" s="38" t="e">
        <f ca="1">VLOOKUP(B1054,TA_Rubric!$A$1:$G$93,4+LEFT(Type!$B$1,1),)</f>
        <v>#N/A</v>
      </c>
    </row>
    <row r="1055" spans="1:12" ht="63.95" customHeight="1" x14ac:dyDescent="0.25">
      <c r="A1055" s="39" t="str">
        <f t="shared" ca="1" si="97"/>
        <v/>
      </c>
      <c r="B1055" s="39" t="str">
        <f t="shared" ca="1" si="98"/>
        <v/>
      </c>
      <c r="C1055" s="49"/>
      <c r="D1055" s="16" t="b">
        <f t="shared" ca="1" si="102"/>
        <v>0</v>
      </c>
      <c r="E1055" s="42" t="str">
        <f ca="1">_xlfn.IFNA(VLOOKUP(B1055,Rubric[],2+VALUE(LEFT(Type!$B$1,1)),),"")</f>
        <v/>
      </c>
      <c r="F1055" s="42" t="str">
        <f ca="1">_xlfn.IFNA(VLOOKUP(A1055,Table4[[#All],[Id_Serv]:[Dsg_EN Servico]],2+VALUE(LEFT(Type!$B$1,1)),0),"")</f>
        <v/>
      </c>
      <c r="G1055" s="43" t="b">
        <f t="shared" ca="1" si="99"/>
        <v>0</v>
      </c>
      <c r="H1055" s="73">
        <f t="shared" si="100"/>
        <v>16</v>
      </c>
      <c r="I1055" s="73">
        <v>47</v>
      </c>
      <c r="J1055" s="73">
        <v>2</v>
      </c>
      <c r="K1055" s="72" t="str">
        <f t="shared" si="101"/>
        <v/>
      </c>
      <c r="L1055" s="38" t="e">
        <f ca="1">VLOOKUP(B1055,TA_Rubric!$A$1:$G$93,4+LEFT(Type!$B$1,1),)</f>
        <v>#N/A</v>
      </c>
    </row>
    <row r="1056" spans="1:12" ht="63.95" customHeight="1" x14ac:dyDescent="0.25">
      <c r="A1056" s="39" t="str">
        <f t="shared" ca="1" si="97"/>
        <v/>
      </c>
      <c r="B1056" s="39" t="str">
        <f t="shared" ca="1" si="98"/>
        <v/>
      </c>
      <c r="C1056" s="49"/>
      <c r="D1056" s="16" t="b">
        <f t="shared" ca="1" si="102"/>
        <v>0</v>
      </c>
      <c r="E1056" s="42" t="str">
        <f ca="1">_xlfn.IFNA(VLOOKUP(B1056,Rubric[],2+VALUE(LEFT(Type!$B$1,1)),),"")</f>
        <v/>
      </c>
      <c r="F1056" s="42" t="str">
        <f ca="1">_xlfn.IFNA(VLOOKUP(A1056,Table4[[#All],[Id_Serv]:[Dsg_EN Servico]],2+VALUE(LEFT(Type!$B$1,1)),0),"")</f>
        <v/>
      </c>
      <c r="G1056" s="43" t="b">
        <f t="shared" ca="1" si="99"/>
        <v>0</v>
      </c>
      <c r="H1056" s="73">
        <f t="shared" si="100"/>
        <v>16</v>
      </c>
      <c r="I1056" s="73">
        <v>48</v>
      </c>
      <c r="J1056" s="73">
        <v>2</v>
      </c>
      <c r="K1056" s="72" t="str">
        <f t="shared" si="101"/>
        <v/>
      </c>
      <c r="L1056" s="38" t="e">
        <f ca="1">VLOOKUP(B1056,TA_Rubric!$A$1:$G$93,4+LEFT(Type!$B$1,1),)</f>
        <v>#N/A</v>
      </c>
    </row>
    <row r="1057" spans="1:12" ht="63.95" customHeight="1" x14ac:dyDescent="0.25">
      <c r="A1057" s="39" t="str">
        <f t="shared" ca="1" si="97"/>
        <v/>
      </c>
      <c r="B1057" s="39" t="str">
        <f t="shared" ca="1" si="98"/>
        <v/>
      </c>
      <c r="C1057" s="49"/>
      <c r="D1057" s="16" t="b">
        <f t="shared" ca="1" si="102"/>
        <v>0</v>
      </c>
      <c r="E1057" s="42" t="str">
        <f ca="1">_xlfn.IFNA(VLOOKUP(B1057,Rubric[],2+VALUE(LEFT(Type!$B$1,1)),),"")</f>
        <v/>
      </c>
      <c r="F1057" s="42" t="str">
        <f ca="1">_xlfn.IFNA(VLOOKUP(A1057,Table4[[#All],[Id_Serv]:[Dsg_EN Servico]],2+VALUE(LEFT(Type!$B$1,1)),0),"")</f>
        <v/>
      </c>
      <c r="G1057" s="43" t="b">
        <f t="shared" ca="1" si="99"/>
        <v>0</v>
      </c>
      <c r="H1057" s="73">
        <f t="shared" si="100"/>
        <v>16</v>
      </c>
      <c r="I1057" s="73">
        <v>49</v>
      </c>
      <c r="J1057" s="73">
        <v>2</v>
      </c>
      <c r="K1057" s="72" t="str">
        <f t="shared" si="101"/>
        <v/>
      </c>
      <c r="L1057" s="38" t="e">
        <f ca="1">VLOOKUP(B1057,TA_Rubric!$A$1:$G$93,4+LEFT(Type!$B$1,1),)</f>
        <v>#N/A</v>
      </c>
    </row>
    <row r="1058" spans="1:12" ht="63.95" customHeight="1" x14ac:dyDescent="0.25">
      <c r="A1058" s="39" t="str">
        <f t="shared" ca="1" si="97"/>
        <v/>
      </c>
      <c r="B1058" s="39" t="str">
        <f t="shared" ca="1" si="98"/>
        <v/>
      </c>
      <c r="C1058" s="49"/>
      <c r="D1058" s="16" t="b">
        <f t="shared" ca="1" si="102"/>
        <v>0</v>
      </c>
      <c r="E1058" s="42" t="str">
        <f ca="1">_xlfn.IFNA(VLOOKUP(B1058,Rubric[],2+VALUE(LEFT(Type!$B$1,1)),),"")</f>
        <v/>
      </c>
      <c r="F1058" s="42" t="str">
        <f ca="1">_xlfn.IFNA(VLOOKUP(A1058,Table4[[#All],[Id_Serv]:[Dsg_EN Servico]],2+VALUE(LEFT(Type!$B$1,1)),0),"")</f>
        <v/>
      </c>
      <c r="G1058" s="43" t="b">
        <f t="shared" ca="1" si="99"/>
        <v>0</v>
      </c>
      <c r="H1058" s="73">
        <f t="shared" si="100"/>
        <v>16</v>
      </c>
      <c r="I1058" s="73">
        <v>50</v>
      </c>
      <c r="J1058" s="73">
        <v>2</v>
      </c>
      <c r="K1058" s="72" t="str">
        <f t="shared" si="101"/>
        <v/>
      </c>
      <c r="L1058" s="38" t="e">
        <f ca="1">VLOOKUP(B1058,TA_Rubric!$A$1:$G$93,4+LEFT(Type!$B$1,1),)</f>
        <v>#N/A</v>
      </c>
    </row>
    <row r="1059" spans="1:12" ht="63.95" customHeight="1" x14ac:dyDescent="0.25">
      <c r="A1059" s="39" t="str">
        <f t="shared" ca="1" si="97"/>
        <v/>
      </c>
      <c r="B1059" s="39" t="str">
        <f t="shared" ca="1" si="98"/>
        <v/>
      </c>
      <c r="C1059" s="49"/>
      <c r="D1059" s="16" t="b">
        <f t="shared" ca="1" si="102"/>
        <v>0</v>
      </c>
      <c r="E1059" s="42" t="str">
        <f ca="1">_xlfn.IFNA(VLOOKUP(B1059,Rubric[],2+VALUE(LEFT(Type!$B$1,1)),),"")</f>
        <v/>
      </c>
      <c r="F1059" s="42" t="str">
        <f ca="1">_xlfn.IFNA(VLOOKUP(A1059,Table4[[#All],[Id_Serv]:[Dsg_EN Servico]],2+VALUE(LEFT(Type!$B$1,1)),0),"")</f>
        <v/>
      </c>
      <c r="G1059" s="43" t="b">
        <f t="shared" ca="1" si="99"/>
        <v>0</v>
      </c>
      <c r="H1059" s="73">
        <f t="shared" si="100"/>
        <v>16</v>
      </c>
      <c r="I1059" s="73">
        <v>51</v>
      </c>
      <c r="J1059" s="73">
        <v>2</v>
      </c>
      <c r="K1059" s="72" t="str">
        <f t="shared" si="101"/>
        <v/>
      </c>
      <c r="L1059" s="38" t="e">
        <f ca="1">VLOOKUP(B1059,TA_Rubric!$A$1:$G$93,4+LEFT(Type!$B$1,1),)</f>
        <v>#N/A</v>
      </c>
    </row>
    <row r="1060" spans="1:12" ht="63.95" customHeight="1" x14ac:dyDescent="0.25">
      <c r="A1060" s="39" t="str">
        <f t="shared" ca="1" si="97"/>
        <v/>
      </c>
      <c r="B1060" s="39" t="str">
        <f t="shared" ca="1" si="98"/>
        <v/>
      </c>
      <c r="C1060" s="49"/>
      <c r="D1060" s="16" t="b">
        <f t="shared" ca="1" si="102"/>
        <v>0</v>
      </c>
      <c r="E1060" s="42" t="str">
        <f ca="1">_xlfn.IFNA(VLOOKUP(B1060,Rubric[],2+VALUE(LEFT(Type!$B$1,1)),),"")</f>
        <v/>
      </c>
      <c r="F1060" s="42" t="str">
        <f ca="1">_xlfn.IFNA(VLOOKUP(A1060,Table4[[#All],[Id_Serv]:[Dsg_EN Servico]],2+VALUE(LEFT(Type!$B$1,1)),0),"")</f>
        <v/>
      </c>
      <c r="G1060" s="43" t="b">
        <f t="shared" ca="1" si="99"/>
        <v>0</v>
      </c>
      <c r="H1060" s="73">
        <f t="shared" si="100"/>
        <v>16</v>
      </c>
      <c r="I1060" s="73">
        <v>52</v>
      </c>
      <c r="J1060" s="73">
        <v>2</v>
      </c>
      <c r="K1060" s="72" t="str">
        <f t="shared" si="101"/>
        <v/>
      </c>
      <c r="L1060" s="38" t="e">
        <f ca="1">VLOOKUP(B1060,TA_Rubric!$A$1:$G$93,4+LEFT(Type!$B$1,1),)</f>
        <v>#N/A</v>
      </c>
    </row>
    <row r="1061" spans="1:12" ht="63.95" customHeight="1" x14ac:dyDescent="0.25">
      <c r="A1061" s="39" t="str">
        <f t="shared" ca="1" si="97"/>
        <v/>
      </c>
      <c r="B1061" s="39" t="str">
        <f t="shared" ca="1" si="98"/>
        <v/>
      </c>
      <c r="C1061" s="49"/>
      <c r="D1061" s="16" t="b">
        <f t="shared" ca="1" si="102"/>
        <v>0</v>
      </c>
      <c r="E1061" s="42" t="str">
        <f ca="1">_xlfn.IFNA(VLOOKUP(B1061,Rubric[],2+VALUE(LEFT(Type!$B$1,1)),),"")</f>
        <v/>
      </c>
      <c r="F1061" s="42" t="str">
        <f ca="1">_xlfn.IFNA(VLOOKUP(A1061,Table4[[#All],[Id_Serv]:[Dsg_EN Servico]],2+VALUE(LEFT(Type!$B$1,1)),0),"")</f>
        <v/>
      </c>
      <c r="G1061" s="43" t="b">
        <f t="shared" ca="1" si="99"/>
        <v>0</v>
      </c>
      <c r="H1061" s="73">
        <f t="shared" si="100"/>
        <v>16</v>
      </c>
      <c r="I1061" s="73">
        <v>53</v>
      </c>
      <c r="J1061" s="73">
        <v>2</v>
      </c>
      <c r="K1061" s="72" t="str">
        <f t="shared" si="101"/>
        <v/>
      </c>
      <c r="L1061" s="38" t="e">
        <f ca="1">VLOOKUP(B1061,TA_Rubric!$A$1:$G$93,4+LEFT(Type!$B$1,1),)</f>
        <v>#N/A</v>
      </c>
    </row>
    <row r="1062" spans="1:12" ht="63.95" customHeight="1" x14ac:dyDescent="0.25">
      <c r="A1062" s="39" t="str">
        <f t="shared" ca="1" si="97"/>
        <v/>
      </c>
      <c r="B1062" s="39" t="str">
        <f t="shared" ca="1" si="98"/>
        <v/>
      </c>
      <c r="C1062" s="49"/>
      <c r="D1062" s="16" t="b">
        <f t="shared" ca="1" si="102"/>
        <v>0</v>
      </c>
      <c r="E1062" s="42" t="str">
        <f ca="1">_xlfn.IFNA(VLOOKUP(B1062,Rubric[],2+VALUE(LEFT(Type!$B$1,1)),),"")</f>
        <v/>
      </c>
      <c r="F1062" s="42" t="str">
        <f ca="1">_xlfn.IFNA(VLOOKUP(A1062,Table4[[#All],[Id_Serv]:[Dsg_EN Servico]],2+VALUE(LEFT(Type!$B$1,1)),0),"")</f>
        <v/>
      </c>
      <c r="G1062" s="43" t="b">
        <f t="shared" ca="1" si="99"/>
        <v>0</v>
      </c>
      <c r="H1062" s="73">
        <f t="shared" si="100"/>
        <v>16</v>
      </c>
      <c r="I1062" s="73">
        <v>54</v>
      </c>
      <c r="J1062" s="73">
        <v>2</v>
      </c>
      <c r="K1062" s="72" t="str">
        <f t="shared" si="101"/>
        <v/>
      </c>
      <c r="L1062" s="38" t="e">
        <f ca="1">VLOOKUP(B1062,TA_Rubric!$A$1:$G$93,4+LEFT(Type!$B$1,1),)</f>
        <v>#N/A</v>
      </c>
    </row>
    <row r="1063" spans="1:12" ht="63.95" customHeight="1" x14ac:dyDescent="0.25">
      <c r="A1063" s="39" t="str">
        <f t="shared" ca="1" si="97"/>
        <v/>
      </c>
      <c r="B1063" s="39" t="str">
        <f t="shared" ca="1" si="98"/>
        <v/>
      </c>
      <c r="C1063" s="49"/>
      <c r="D1063" s="16" t="b">
        <f t="shared" ca="1" si="102"/>
        <v>0</v>
      </c>
      <c r="E1063" s="42" t="str">
        <f ca="1">_xlfn.IFNA(VLOOKUP(B1063,Rubric[],2+VALUE(LEFT(Type!$B$1,1)),),"")</f>
        <v/>
      </c>
      <c r="F1063" s="42" t="str">
        <f ca="1">_xlfn.IFNA(VLOOKUP(A1063,Table4[[#All],[Id_Serv]:[Dsg_EN Servico]],2+VALUE(LEFT(Type!$B$1,1)),0),"")</f>
        <v/>
      </c>
      <c r="G1063" s="43" t="b">
        <f t="shared" ca="1" si="99"/>
        <v>0</v>
      </c>
      <c r="H1063" s="73">
        <f t="shared" si="100"/>
        <v>16</v>
      </c>
      <c r="I1063" s="73">
        <v>55</v>
      </c>
      <c r="J1063" s="73">
        <v>2</v>
      </c>
      <c r="K1063" s="72" t="str">
        <f t="shared" si="101"/>
        <v/>
      </c>
      <c r="L1063" s="38" t="e">
        <f ca="1">VLOOKUP(B1063,TA_Rubric!$A$1:$G$93,4+LEFT(Type!$B$1,1),)</f>
        <v>#N/A</v>
      </c>
    </row>
    <row r="1064" spans="1:12" ht="63.95" customHeight="1" x14ac:dyDescent="0.25">
      <c r="A1064" s="39" t="str">
        <f t="shared" ca="1" si="97"/>
        <v/>
      </c>
      <c r="B1064" s="39" t="str">
        <f t="shared" ca="1" si="98"/>
        <v/>
      </c>
      <c r="C1064" s="49"/>
      <c r="D1064" s="16" t="b">
        <f t="shared" ca="1" si="102"/>
        <v>0</v>
      </c>
      <c r="E1064" s="42" t="str">
        <f ca="1">_xlfn.IFNA(VLOOKUP(B1064,Rubric[],2+VALUE(LEFT(Type!$B$1,1)),),"")</f>
        <v/>
      </c>
      <c r="F1064" s="42" t="str">
        <f ca="1">_xlfn.IFNA(VLOOKUP(A1064,Table4[[#All],[Id_Serv]:[Dsg_EN Servico]],2+VALUE(LEFT(Type!$B$1,1)),0),"")</f>
        <v/>
      </c>
      <c r="G1064" s="43" t="b">
        <f t="shared" ca="1" si="99"/>
        <v>0</v>
      </c>
      <c r="H1064" s="73">
        <f t="shared" si="100"/>
        <v>16</v>
      </c>
      <c r="I1064" s="73">
        <v>56</v>
      </c>
      <c r="J1064" s="73">
        <v>2</v>
      </c>
      <c r="K1064" s="72" t="str">
        <f t="shared" si="101"/>
        <v/>
      </c>
      <c r="L1064" s="38" t="e">
        <f ca="1">VLOOKUP(B1064,TA_Rubric!$A$1:$G$93,4+LEFT(Type!$B$1,1),)</f>
        <v>#N/A</v>
      </c>
    </row>
    <row r="1065" spans="1:12" ht="63.95" customHeight="1" x14ac:dyDescent="0.25">
      <c r="A1065" s="39" t="str">
        <f t="shared" ca="1" si="97"/>
        <v/>
      </c>
      <c r="B1065" s="39" t="str">
        <f t="shared" ca="1" si="98"/>
        <v/>
      </c>
      <c r="C1065" s="49"/>
      <c r="D1065" s="16" t="b">
        <f t="shared" ca="1" si="102"/>
        <v>0</v>
      </c>
      <c r="E1065" s="42" t="str">
        <f ca="1">_xlfn.IFNA(VLOOKUP(B1065,Rubric[],2+VALUE(LEFT(Type!$B$1,1)),),"")</f>
        <v/>
      </c>
      <c r="F1065" s="42" t="str">
        <f ca="1">_xlfn.IFNA(VLOOKUP(A1065,Table4[[#All],[Id_Serv]:[Dsg_EN Servico]],2+VALUE(LEFT(Type!$B$1,1)),0),"")</f>
        <v/>
      </c>
      <c r="G1065" s="43" t="b">
        <f t="shared" ca="1" si="99"/>
        <v>0</v>
      </c>
      <c r="H1065" s="73">
        <f t="shared" si="100"/>
        <v>16</v>
      </c>
      <c r="I1065" s="73">
        <v>57</v>
      </c>
      <c r="J1065" s="73">
        <v>2</v>
      </c>
      <c r="K1065" s="72" t="str">
        <f t="shared" si="101"/>
        <v/>
      </c>
      <c r="L1065" s="38" t="e">
        <f ca="1">VLOOKUP(B1065,TA_Rubric!$A$1:$G$93,4+LEFT(Type!$B$1,1),)</f>
        <v>#N/A</v>
      </c>
    </row>
    <row r="1066" spans="1:12" ht="63.95" customHeight="1" x14ac:dyDescent="0.25">
      <c r="A1066" s="39" t="str">
        <f t="shared" ca="1" si="97"/>
        <v/>
      </c>
      <c r="B1066" s="39" t="str">
        <f t="shared" ca="1" si="98"/>
        <v/>
      </c>
      <c r="C1066" s="49"/>
      <c r="D1066" s="16" t="b">
        <f t="shared" ca="1" si="102"/>
        <v>0</v>
      </c>
      <c r="E1066" s="42" t="str">
        <f ca="1">_xlfn.IFNA(VLOOKUP(B1066,Rubric[],2+VALUE(LEFT(Type!$B$1,1)),),"")</f>
        <v/>
      </c>
      <c r="F1066" s="42" t="str">
        <f ca="1">_xlfn.IFNA(VLOOKUP(A1066,Table4[[#All],[Id_Serv]:[Dsg_EN Servico]],2+VALUE(LEFT(Type!$B$1,1)),0),"")</f>
        <v/>
      </c>
      <c r="G1066" s="43" t="b">
        <f t="shared" ca="1" si="99"/>
        <v>0</v>
      </c>
      <c r="H1066" s="73">
        <f t="shared" si="100"/>
        <v>16</v>
      </c>
      <c r="I1066" s="73">
        <v>58</v>
      </c>
      <c r="J1066" s="73">
        <v>2</v>
      </c>
      <c r="K1066" s="72" t="str">
        <f t="shared" si="101"/>
        <v/>
      </c>
      <c r="L1066" s="38" t="e">
        <f ca="1">VLOOKUP(B1066,TA_Rubric!$A$1:$G$93,4+LEFT(Type!$B$1,1),)</f>
        <v>#N/A</v>
      </c>
    </row>
    <row r="1067" spans="1:12" ht="63.95" customHeight="1" x14ac:dyDescent="0.25">
      <c r="A1067" s="39" t="str">
        <f t="shared" ca="1" si="97"/>
        <v/>
      </c>
      <c r="B1067" s="39" t="str">
        <f t="shared" ca="1" si="98"/>
        <v/>
      </c>
      <c r="C1067" s="49"/>
      <c r="D1067" s="16" t="b">
        <f t="shared" ca="1" si="102"/>
        <v>0</v>
      </c>
      <c r="E1067" s="42" t="str">
        <f ca="1">_xlfn.IFNA(VLOOKUP(B1067,Rubric[],2+VALUE(LEFT(Type!$B$1,1)),),"")</f>
        <v/>
      </c>
      <c r="F1067" s="42" t="str">
        <f ca="1">_xlfn.IFNA(VLOOKUP(A1067,Table4[[#All],[Id_Serv]:[Dsg_EN Servico]],2+VALUE(LEFT(Type!$B$1,1)),0),"")</f>
        <v/>
      </c>
      <c r="G1067" s="43" t="b">
        <f t="shared" ca="1" si="99"/>
        <v>0</v>
      </c>
      <c r="H1067" s="73">
        <f t="shared" si="100"/>
        <v>16</v>
      </c>
      <c r="I1067" s="73">
        <v>59</v>
      </c>
      <c r="J1067" s="73">
        <v>2</v>
      </c>
      <c r="K1067" s="72" t="str">
        <f t="shared" si="101"/>
        <v/>
      </c>
      <c r="L1067" s="38" t="e">
        <f ca="1">VLOOKUP(B1067,TA_Rubric!$A$1:$G$93,4+LEFT(Type!$B$1,1),)</f>
        <v>#N/A</v>
      </c>
    </row>
    <row r="1068" spans="1:12" ht="63.95" customHeight="1" x14ac:dyDescent="0.25">
      <c r="A1068" s="39" t="str">
        <f t="shared" ca="1" si="97"/>
        <v/>
      </c>
      <c r="B1068" s="39" t="str">
        <f t="shared" ca="1" si="98"/>
        <v/>
      </c>
      <c r="C1068" s="49"/>
      <c r="D1068" s="16" t="b">
        <f t="shared" ca="1" si="102"/>
        <v>0</v>
      </c>
      <c r="E1068" s="42" t="str">
        <f ca="1">_xlfn.IFNA(VLOOKUP(B1068,Rubric[],2+VALUE(LEFT(Type!$B$1,1)),),"")</f>
        <v/>
      </c>
      <c r="F1068" s="42" t="str">
        <f ca="1">_xlfn.IFNA(VLOOKUP(A1068,Table4[[#All],[Id_Serv]:[Dsg_EN Servico]],2+VALUE(LEFT(Type!$B$1,1)),0),"")</f>
        <v/>
      </c>
      <c r="G1068" s="43" t="b">
        <f t="shared" ca="1" si="99"/>
        <v>0</v>
      </c>
      <c r="H1068" s="73">
        <f t="shared" si="100"/>
        <v>16</v>
      </c>
      <c r="I1068" s="73">
        <v>60</v>
      </c>
      <c r="J1068" s="73">
        <v>2</v>
      </c>
      <c r="K1068" s="72" t="str">
        <f t="shared" si="101"/>
        <v/>
      </c>
      <c r="L1068" s="38" t="e">
        <f ca="1">VLOOKUP(B1068,TA_Rubric!$A$1:$G$93,4+LEFT(Type!$B$1,1),)</f>
        <v>#N/A</v>
      </c>
    </row>
    <row r="1069" spans="1:12" ht="63.95" customHeight="1" x14ac:dyDescent="0.25">
      <c r="A1069" s="39" t="str">
        <f t="shared" ca="1" si="97"/>
        <v/>
      </c>
      <c r="B1069" s="39" t="str">
        <f t="shared" ca="1" si="98"/>
        <v/>
      </c>
      <c r="C1069" s="49"/>
      <c r="D1069" s="16" t="b">
        <f t="shared" ca="1" si="102"/>
        <v>0</v>
      </c>
      <c r="E1069" s="42" t="str">
        <f ca="1">_xlfn.IFNA(VLOOKUP(B1069,Rubric[],2+VALUE(LEFT(Type!$B$1,1)),),"")</f>
        <v/>
      </c>
      <c r="F1069" s="42" t="str">
        <f ca="1">_xlfn.IFNA(VLOOKUP(A1069,Table4[[#All],[Id_Serv]:[Dsg_EN Servico]],2+VALUE(LEFT(Type!$B$1,1)),0),"")</f>
        <v/>
      </c>
      <c r="G1069" s="43" t="b">
        <f t="shared" ca="1" si="99"/>
        <v>0</v>
      </c>
      <c r="H1069" s="73">
        <f t="shared" si="100"/>
        <v>16</v>
      </c>
      <c r="I1069" s="73">
        <v>61</v>
      </c>
      <c r="J1069" s="73">
        <v>2</v>
      </c>
      <c r="K1069" s="72" t="str">
        <f t="shared" si="101"/>
        <v/>
      </c>
      <c r="L1069" s="38" t="e">
        <f ca="1">VLOOKUP(B1069,TA_Rubric!$A$1:$G$93,4+LEFT(Type!$B$1,1),)</f>
        <v>#N/A</v>
      </c>
    </row>
    <row r="1070" spans="1:12" ht="63.95" customHeight="1" x14ac:dyDescent="0.25">
      <c r="A1070" s="39" t="str">
        <f t="shared" ca="1" si="97"/>
        <v/>
      </c>
      <c r="B1070" s="39" t="str">
        <f t="shared" ca="1" si="98"/>
        <v/>
      </c>
      <c r="C1070" s="49"/>
      <c r="D1070" s="16" t="b">
        <f t="shared" ca="1" si="102"/>
        <v>0</v>
      </c>
      <c r="E1070" s="42" t="str">
        <f ca="1">_xlfn.IFNA(VLOOKUP(B1070,Rubric[],2+VALUE(LEFT(Type!$B$1,1)),),"")</f>
        <v/>
      </c>
      <c r="F1070" s="42" t="str">
        <f ca="1">_xlfn.IFNA(VLOOKUP(A1070,Table4[[#All],[Id_Serv]:[Dsg_EN Servico]],2+VALUE(LEFT(Type!$B$1,1)),0),"")</f>
        <v/>
      </c>
      <c r="G1070" s="43" t="b">
        <f t="shared" ca="1" si="99"/>
        <v>0</v>
      </c>
      <c r="H1070" s="73">
        <f t="shared" si="100"/>
        <v>16</v>
      </c>
      <c r="I1070" s="73">
        <v>62</v>
      </c>
      <c r="J1070" s="73">
        <v>2</v>
      </c>
      <c r="K1070" s="72" t="str">
        <f t="shared" si="101"/>
        <v/>
      </c>
      <c r="L1070" s="38" t="e">
        <f ca="1">VLOOKUP(B1070,TA_Rubric!$A$1:$G$93,4+LEFT(Type!$B$1,1),)</f>
        <v>#N/A</v>
      </c>
    </row>
    <row r="1071" spans="1:12" ht="63.95" customHeight="1" x14ac:dyDescent="0.25">
      <c r="A1071" s="39" t="str">
        <f t="shared" ca="1" si="97"/>
        <v/>
      </c>
      <c r="B1071" s="39" t="str">
        <f t="shared" ca="1" si="98"/>
        <v/>
      </c>
      <c r="C1071" s="49"/>
      <c r="D1071" s="16" t="b">
        <f t="shared" ca="1" si="102"/>
        <v>0</v>
      </c>
      <c r="E1071" s="42" t="str">
        <f ca="1">_xlfn.IFNA(VLOOKUP(B1071,Rubric[],2+VALUE(LEFT(Type!$B$1,1)),),"")</f>
        <v/>
      </c>
      <c r="F1071" s="42" t="str">
        <f ca="1">_xlfn.IFNA(VLOOKUP(A1071,Table4[[#All],[Id_Serv]:[Dsg_EN Servico]],2+VALUE(LEFT(Type!$B$1,1)),0),"")</f>
        <v/>
      </c>
      <c r="G1071" s="43" t="b">
        <f t="shared" ca="1" si="99"/>
        <v>0</v>
      </c>
      <c r="H1071" s="73">
        <f t="shared" si="100"/>
        <v>16</v>
      </c>
      <c r="I1071" s="73">
        <v>63</v>
      </c>
      <c r="J1071" s="73">
        <v>2</v>
      </c>
      <c r="K1071" s="72" t="str">
        <f t="shared" si="101"/>
        <v/>
      </c>
      <c r="L1071" s="38" t="e">
        <f ca="1">VLOOKUP(B1071,TA_Rubric!$A$1:$G$93,4+LEFT(Type!$B$1,1),)</f>
        <v>#N/A</v>
      </c>
    </row>
    <row r="1072" spans="1:12" ht="63.95" customHeight="1" x14ac:dyDescent="0.25">
      <c r="A1072" s="39" t="str">
        <f t="shared" ca="1" si="97"/>
        <v/>
      </c>
      <c r="B1072" s="39" t="str">
        <f t="shared" ca="1" si="98"/>
        <v/>
      </c>
      <c r="C1072" s="49"/>
      <c r="D1072" s="16" t="b">
        <f t="shared" ca="1" si="102"/>
        <v>0</v>
      </c>
      <c r="E1072" s="42" t="str">
        <f ca="1">_xlfn.IFNA(VLOOKUP(B1072,Rubric[],2+VALUE(LEFT(Type!$B$1,1)),),"")</f>
        <v/>
      </c>
      <c r="F1072" s="42" t="str">
        <f ca="1">_xlfn.IFNA(VLOOKUP(A1072,Table4[[#All],[Id_Serv]:[Dsg_EN Servico]],2+VALUE(LEFT(Type!$B$1,1)),0),"")</f>
        <v/>
      </c>
      <c r="G1072" s="43" t="b">
        <f t="shared" ca="1" si="99"/>
        <v>0</v>
      </c>
      <c r="H1072" s="73">
        <f t="shared" si="100"/>
        <v>16</v>
      </c>
      <c r="I1072" s="73">
        <v>64</v>
      </c>
      <c r="J1072" s="73">
        <v>2</v>
      </c>
      <c r="K1072" s="72" t="str">
        <f t="shared" si="101"/>
        <v/>
      </c>
      <c r="L1072" s="38" t="e">
        <f ca="1">VLOOKUP(B1072,TA_Rubric!$A$1:$G$93,4+LEFT(Type!$B$1,1),)</f>
        <v>#N/A</v>
      </c>
    </row>
    <row r="1073" spans="1:12" ht="63.95" customHeight="1" x14ac:dyDescent="0.25">
      <c r="A1073" s="39" t="str">
        <f t="shared" ca="1" si="97"/>
        <v/>
      </c>
      <c r="B1073" s="39" t="str">
        <f t="shared" ca="1" si="98"/>
        <v/>
      </c>
      <c r="C1073" s="49"/>
      <c r="D1073" s="16" t="b">
        <f t="shared" ca="1" si="102"/>
        <v>0</v>
      </c>
      <c r="E1073" s="42" t="str">
        <f ca="1">_xlfn.IFNA(VLOOKUP(B1073,Rubric[],2+VALUE(LEFT(Type!$B$1,1)),),"")</f>
        <v/>
      </c>
      <c r="F1073" s="42" t="str">
        <f ca="1">_xlfn.IFNA(VLOOKUP(A1073,Table4[[#All],[Id_Serv]:[Dsg_EN Servico]],2+VALUE(LEFT(Type!$B$1,1)),0),"")</f>
        <v/>
      </c>
      <c r="G1073" s="43" t="b">
        <f t="shared" ca="1" si="99"/>
        <v>0</v>
      </c>
      <c r="H1073" s="73">
        <f t="shared" si="100"/>
        <v>16</v>
      </c>
      <c r="I1073" s="73">
        <v>65</v>
      </c>
      <c r="J1073" s="73">
        <v>2</v>
      </c>
      <c r="K1073" s="72" t="str">
        <f t="shared" si="101"/>
        <v/>
      </c>
      <c r="L1073" s="38" t="e">
        <f ca="1">VLOOKUP(B1073,TA_Rubric!$A$1:$G$93,4+LEFT(Type!$B$1,1),)</f>
        <v>#N/A</v>
      </c>
    </row>
    <row r="1074" spans="1:12" ht="63.95" customHeight="1" x14ac:dyDescent="0.25">
      <c r="A1074" s="39" t="str">
        <f t="shared" ca="1" si="97"/>
        <v/>
      </c>
      <c r="B1074" s="39" t="str">
        <f t="shared" ca="1" si="98"/>
        <v/>
      </c>
      <c r="C1074" s="49"/>
      <c r="D1074" s="16" t="b">
        <f t="shared" ca="1" si="102"/>
        <v>0</v>
      </c>
      <c r="E1074" s="42" t="str">
        <f ca="1">_xlfn.IFNA(VLOOKUP(B1074,Rubric[],2+VALUE(LEFT(Type!$B$1,1)),),"")</f>
        <v/>
      </c>
      <c r="F1074" s="42" t="str">
        <f ca="1">_xlfn.IFNA(VLOOKUP(A1074,Table4[[#All],[Id_Serv]:[Dsg_EN Servico]],2+VALUE(LEFT(Type!$B$1,1)),0),"")</f>
        <v/>
      </c>
      <c r="G1074" s="43" t="b">
        <f t="shared" ca="1" si="99"/>
        <v>0</v>
      </c>
      <c r="H1074" s="73">
        <f t="shared" si="100"/>
        <v>16</v>
      </c>
      <c r="I1074" s="73">
        <v>66</v>
      </c>
      <c r="J1074" s="73">
        <v>2</v>
      </c>
      <c r="K1074" s="72" t="str">
        <f t="shared" si="101"/>
        <v/>
      </c>
      <c r="L1074" s="38" t="e">
        <f ca="1">VLOOKUP(B1074,TA_Rubric!$A$1:$G$93,4+LEFT(Type!$B$1,1),)</f>
        <v>#N/A</v>
      </c>
    </row>
    <row r="1075" spans="1:12" ht="63.95" customHeight="1" x14ac:dyDescent="0.25">
      <c r="A1075" s="39" t="str">
        <f t="shared" ca="1" si="97"/>
        <v/>
      </c>
      <c r="B1075" s="39" t="str">
        <f t="shared" ca="1" si="98"/>
        <v/>
      </c>
      <c r="C1075" s="49"/>
      <c r="D1075" s="16" t="b">
        <f t="shared" ca="1" si="102"/>
        <v>0</v>
      </c>
      <c r="E1075" s="42" t="str">
        <f ca="1">_xlfn.IFNA(VLOOKUP(B1075,Rubric[],2+VALUE(LEFT(Type!$B$1,1)),),"")</f>
        <v/>
      </c>
      <c r="F1075" s="42" t="str">
        <f ca="1">_xlfn.IFNA(VLOOKUP(A1075,Table4[[#All],[Id_Serv]:[Dsg_EN Servico]],2+VALUE(LEFT(Type!$B$1,1)),0),"")</f>
        <v/>
      </c>
      <c r="G1075" s="43" t="b">
        <f t="shared" ca="1" si="99"/>
        <v>0</v>
      </c>
      <c r="H1075" s="73">
        <f t="shared" si="100"/>
        <v>16</v>
      </c>
      <c r="I1075" s="73">
        <v>67</v>
      </c>
      <c r="J1075" s="73">
        <v>2</v>
      </c>
      <c r="K1075" s="72" t="str">
        <f t="shared" si="101"/>
        <v/>
      </c>
      <c r="L1075" s="38" t="e">
        <f ca="1">VLOOKUP(B1075,TA_Rubric!$A$1:$G$93,4+LEFT(Type!$B$1,1),)</f>
        <v>#N/A</v>
      </c>
    </row>
    <row r="1076" spans="1:12" ht="63.95" customHeight="1" x14ac:dyDescent="0.25">
      <c r="A1076" s="39" t="str">
        <f t="shared" ca="1" si="97"/>
        <v/>
      </c>
      <c r="B1076" s="39" t="str">
        <f t="shared" ca="1" si="98"/>
        <v/>
      </c>
      <c r="C1076" s="49"/>
      <c r="D1076" s="16" t="b">
        <f t="shared" ca="1" si="102"/>
        <v>0</v>
      </c>
      <c r="E1076" s="42" t="str">
        <f ca="1">_xlfn.IFNA(VLOOKUP(B1076,Rubric[],2+VALUE(LEFT(Type!$B$1,1)),),"")</f>
        <v/>
      </c>
      <c r="F1076" s="42" t="str">
        <f ca="1">_xlfn.IFNA(VLOOKUP(A1076,Table4[[#All],[Id_Serv]:[Dsg_EN Servico]],2+VALUE(LEFT(Type!$B$1,1)),0),"")</f>
        <v/>
      </c>
      <c r="G1076" s="43" t="b">
        <f t="shared" ca="1" si="99"/>
        <v>0</v>
      </c>
      <c r="H1076" s="73">
        <f t="shared" si="100"/>
        <v>16</v>
      </c>
      <c r="I1076" s="73">
        <v>68</v>
      </c>
      <c r="J1076" s="73">
        <v>2</v>
      </c>
      <c r="K1076" s="72" t="str">
        <f t="shared" si="101"/>
        <v/>
      </c>
      <c r="L1076" s="38" t="e">
        <f ca="1">VLOOKUP(B1076,TA_Rubric!$A$1:$G$93,4+LEFT(Type!$B$1,1),)</f>
        <v>#N/A</v>
      </c>
    </row>
    <row r="1077" spans="1:12" ht="63.95" customHeight="1" x14ac:dyDescent="0.25">
      <c r="A1077" s="39" t="str">
        <f t="shared" ca="1" si="97"/>
        <v/>
      </c>
      <c r="B1077" s="39" t="str">
        <f t="shared" ca="1" si="98"/>
        <v/>
      </c>
      <c r="C1077" s="49"/>
      <c r="D1077" s="16" t="b">
        <f t="shared" ca="1" si="102"/>
        <v>0</v>
      </c>
      <c r="E1077" s="42" t="str">
        <f ca="1">_xlfn.IFNA(VLOOKUP(B1077,Rubric[],2+VALUE(LEFT(Type!$B$1,1)),),"")</f>
        <v/>
      </c>
      <c r="F1077" s="42" t="str">
        <f ca="1">_xlfn.IFNA(VLOOKUP(A1077,Table4[[#All],[Id_Serv]:[Dsg_EN Servico]],2+VALUE(LEFT(Type!$B$1,1)),0),"")</f>
        <v/>
      </c>
      <c r="G1077" s="43" t="b">
        <f t="shared" ca="1" si="99"/>
        <v>0</v>
      </c>
      <c r="H1077" s="73">
        <f t="shared" si="100"/>
        <v>16</v>
      </c>
      <c r="I1077" s="73">
        <v>69</v>
      </c>
      <c r="J1077" s="73">
        <v>2</v>
      </c>
      <c r="K1077" s="72" t="str">
        <f t="shared" si="101"/>
        <v/>
      </c>
      <c r="L1077" s="38" t="e">
        <f ca="1">VLOOKUP(B1077,TA_Rubric!$A$1:$G$93,4+LEFT(Type!$B$1,1),)</f>
        <v>#N/A</v>
      </c>
    </row>
    <row r="1078" spans="1:12" ht="63.95" customHeight="1" x14ac:dyDescent="0.25">
      <c r="A1078" s="39" t="str">
        <f t="shared" ca="1" si="97"/>
        <v/>
      </c>
      <c r="B1078" s="39" t="str">
        <f t="shared" ca="1" si="98"/>
        <v/>
      </c>
      <c r="C1078" s="49"/>
      <c r="D1078" s="16" t="b">
        <f t="shared" ca="1" si="102"/>
        <v>0</v>
      </c>
      <c r="E1078" s="42" t="str">
        <f ca="1">_xlfn.IFNA(VLOOKUP(B1078,Rubric[],2+VALUE(LEFT(Type!$B$1,1)),),"")</f>
        <v/>
      </c>
      <c r="F1078" s="42" t="str">
        <f ca="1">_xlfn.IFNA(VLOOKUP(A1078,Table4[[#All],[Id_Serv]:[Dsg_EN Servico]],2+VALUE(LEFT(Type!$B$1,1)),0),"")</f>
        <v/>
      </c>
      <c r="G1078" s="43" t="b">
        <f t="shared" ca="1" si="99"/>
        <v>0</v>
      </c>
      <c r="H1078" s="73">
        <f t="shared" si="100"/>
        <v>16</v>
      </c>
      <c r="I1078" s="73">
        <v>70</v>
      </c>
      <c r="J1078" s="73">
        <v>2</v>
      </c>
      <c r="K1078" s="72" t="str">
        <f t="shared" si="101"/>
        <v/>
      </c>
      <c r="L1078" s="38" t="e">
        <f ca="1">VLOOKUP(B1078,TA_Rubric!$A$1:$G$93,4+LEFT(Type!$B$1,1),)</f>
        <v>#N/A</v>
      </c>
    </row>
    <row r="1079" spans="1:12" ht="63.95" customHeight="1" x14ac:dyDescent="0.25">
      <c r="A1079" s="39" t="str">
        <f t="shared" ca="1" si="97"/>
        <v/>
      </c>
      <c r="B1079" s="39" t="str">
        <f t="shared" ca="1" si="98"/>
        <v/>
      </c>
      <c r="C1079" s="49"/>
      <c r="D1079" s="16" t="b">
        <f t="shared" ca="1" si="102"/>
        <v>0</v>
      </c>
      <c r="E1079" s="42" t="str">
        <f ca="1">_xlfn.IFNA(VLOOKUP(B1079,Rubric[],2+VALUE(LEFT(Type!$B$1,1)),),"")</f>
        <v/>
      </c>
      <c r="F1079" s="42" t="str">
        <f ca="1">_xlfn.IFNA(VLOOKUP(A1079,Table4[[#All],[Id_Serv]:[Dsg_EN Servico]],2+VALUE(LEFT(Type!$B$1,1)),0),"")</f>
        <v/>
      </c>
      <c r="G1079" s="43" t="b">
        <f t="shared" ca="1" si="99"/>
        <v>0</v>
      </c>
      <c r="H1079" s="73">
        <f t="shared" si="100"/>
        <v>16</v>
      </c>
      <c r="I1079" s="73">
        <v>71</v>
      </c>
      <c r="J1079" s="73">
        <v>2</v>
      </c>
      <c r="K1079" s="72" t="str">
        <f t="shared" si="101"/>
        <v/>
      </c>
      <c r="L1079" s="38" t="e">
        <f ca="1">VLOOKUP(B1079,TA_Rubric!$A$1:$G$93,4+LEFT(Type!$B$1,1),)</f>
        <v>#N/A</v>
      </c>
    </row>
    <row r="1080" spans="1:12" ht="63.95" customHeight="1" x14ac:dyDescent="0.25">
      <c r="A1080" s="39" t="str">
        <f t="shared" ca="1" si="97"/>
        <v/>
      </c>
      <c r="B1080" s="39" t="str">
        <f t="shared" ca="1" si="98"/>
        <v/>
      </c>
      <c r="C1080" s="49"/>
      <c r="D1080" s="16" t="b">
        <f t="shared" ca="1" si="102"/>
        <v>0</v>
      </c>
      <c r="E1080" s="42" t="str">
        <f ca="1">_xlfn.IFNA(VLOOKUP(B1080,Rubric[],2+VALUE(LEFT(Type!$B$1,1)),),"")</f>
        <v/>
      </c>
      <c r="F1080" s="42" t="str">
        <f ca="1">_xlfn.IFNA(VLOOKUP(A1080,Table4[[#All],[Id_Serv]:[Dsg_EN Servico]],2+VALUE(LEFT(Type!$B$1,1)),0),"")</f>
        <v/>
      </c>
      <c r="G1080" s="43" t="b">
        <f t="shared" ca="1" si="99"/>
        <v>0</v>
      </c>
      <c r="H1080" s="73">
        <f t="shared" si="100"/>
        <v>16</v>
      </c>
      <c r="I1080" s="73">
        <v>72</v>
      </c>
      <c r="J1080" s="73">
        <v>2</v>
      </c>
      <c r="K1080" s="72" t="str">
        <f t="shared" si="101"/>
        <v/>
      </c>
      <c r="L1080" s="38" t="e">
        <f ca="1">VLOOKUP(B1080,TA_Rubric!$A$1:$G$93,4+LEFT(Type!$B$1,1),)</f>
        <v>#N/A</v>
      </c>
    </row>
    <row r="1081" spans="1:12" ht="63.95" customHeight="1" x14ac:dyDescent="0.25">
      <c r="A1081" s="39" t="str">
        <f t="shared" ca="1" si="97"/>
        <v/>
      </c>
      <c r="B1081" s="39" t="str">
        <f t="shared" ca="1" si="98"/>
        <v/>
      </c>
      <c r="C1081" s="49"/>
      <c r="D1081" s="16" t="b">
        <f t="shared" ca="1" si="102"/>
        <v>0</v>
      </c>
      <c r="E1081" s="42" t="str">
        <f ca="1">_xlfn.IFNA(VLOOKUP(B1081,Rubric[],2+VALUE(LEFT(Type!$B$1,1)),),"")</f>
        <v/>
      </c>
      <c r="F1081" s="42" t="str">
        <f ca="1">_xlfn.IFNA(VLOOKUP(A1081,Table4[[#All],[Id_Serv]:[Dsg_EN Servico]],2+VALUE(LEFT(Type!$B$1,1)),0),"")</f>
        <v/>
      </c>
      <c r="G1081" s="43" t="b">
        <f t="shared" ca="1" si="99"/>
        <v>0</v>
      </c>
      <c r="H1081" s="73">
        <f t="shared" si="100"/>
        <v>16</v>
      </c>
      <c r="I1081" s="73">
        <v>73</v>
      </c>
      <c r="J1081" s="73">
        <v>2</v>
      </c>
      <c r="K1081" s="72" t="str">
        <f t="shared" si="101"/>
        <v/>
      </c>
      <c r="L1081" s="38" t="e">
        <f ca="1">VLOOKUP(B1081,TA_Rubric!$A$1:$G$93,4+LEFT(Type!$B$1,1),)</f>
        <v>#N/A</v>
      </c>
    </row>
    <row r="1082" spans="1:12" ht="63.95" customHeight="1" x14ac:dyDescent="0.25">
      <c r="A1082" s="39" t="str">
        <f t="shared" ca="1" si="97"/>
        <v/>
      </c>
      <c r="B1082" s="39" t="str">
        <f t="shared" ca="1" si="98"/>
        <v/>
      </c>
      <c r="C1082" s="49"/>
      <c r="D1082" s="16" t="b">
        <f t="shared" ca="1" si="102"/>
        <v>0</v>
      </c>
      <c r="E1082" s="42" t="str">
        <f ca="1">_xlfn.IFNA(VLOOKUP(B1082,Rubric[],2+VALUE(LEFT(Type!$B$1,1)),),"")</f>
        <v/>
      </c>
      <c r="F1082" s="42" t="str">
        <f ca="1">_xlfn.IFNA(VLOOKUP(A1082,Table4[[#All],[Id_Serv]:[Dsg_EN Servico]],2+VALUE(LEFT(Type!$B$1,1)),0),"")</f>
        <v/>
      </c>
      <c r="G1082" s="43" t="b">
        <f t="shared" ca="1" si="99"/>
        <v>0</v>
      </c>
      <c r="H1082" s="73">
        <f t="shared" si="100"/>
        <v>16</v>
      </c>
      <c r="I1082" s="73">
        <v>74</v>
      </c>
      <c r="J1082" s="73">
        <v>2</v>
      </c>
      <c r="K1082" s="72" t="str">
        <f t="shared" si="101"/>
        <v/>
      </c>
      <c r="L1082" s="38" t="e">
        <f ca="1">VLOOKUP(B1082,TA_Rubric!$A$1:$G$93,4+LEFT(Type!$B$1,1),)</f>
        <v>#N/A</v>
      </c>
    </row>
    <row r="1083" spans="1:12" ht="63.95" customHeight="1" x14ac:dyDescent="0.25">
      <c r="A1083" s="39" t="str">
        <f t="shared" ca="1" si="97"/>
        <v/>
      </c>
      <c r="B1083" s="39" t="str">
        <f t="shared" ca="1" si="98"/>
        <v/>
      </c>
      <c r="C1083" s="49"/>
      <c r="D1083" s="16" t="b">
        <f t="shared" ca="1" si="102"/>
        <v>0</v>
      </c>
      <c r="E1083" s="42" t="str">
        <f ca="1">_xlfn.IFNA(VLOOKUP(B1083,Rubric[],2+VALUE(LEFT(Type!$B$1,1)),),"")</f>
        <v/>
      </c>
      <c r="F1083" s="42" t="str">
        <f ca="1">_xlfn.IFNA(VLOOKUP(A1083,Table4[[#All],[Id_Serv]:[Dsg_EN Servico]],2+VALUE(LEFT(Type!$B$1,1)),0),"")</f>
        <v/>
      </c>
      <c r="G1083" s="43" t="b">
        <f t="shared" ca="1" si="99"/>
        <v>0</v>
      </c>
      <c r="H1083" s="73">
        <f t="shared" si="100"/>
        <v>16</v>
      </c>
      <c r="I1083" s="73">
        <v>75</v>
      </c>
      <c r="J1083" s="73">
        <v>2</v>
      </c>
      <c r="K1083" s="72" t="str">
        <f t="shared" si="101"/>
        <v/>
      </c>
      <c r="L1083" s="38" t="e">
        <f ca="1">VLOOKUP(B1083,TA_Rubric!$A$1:$G$93,4+LEFT(Type!$B$1,1),)</f>
        <v>#N/A</v>
      </c>
    </row>
    <row r="1084" spans="1:12" ht="63.95" customHeight="1" x14ac:dyDescent="0.25">
      <c r="A1084" s="39" t="str">
        <f t="shared" ca="1" si="97"/>
        <v/>
      </c>
      <c r="B1084" s="39" t="str">
        <f t="shared" ca="1" si="98"/>
        <v/>
      </c>
      <c r="C1084" s="49"/>
      <c r="D1084" s="16" t="b">
        <f t="shared" ca="1" si="102"/>
        <v>0</v>
      </c>
      <c r="E1084" s="42" t="str">
        <f ca="1">_xlfn.IFNA(VLOOKUP(B1084,Rubric[],2+VALUE(LEFT(Type!$B$1,1)),),"")</f>
        <v/>
      </c>
      <c r="F1084" s="42" t="str">
        <f ca="1">_xlfn.IFNA(VLOOKUP(A1084,Table4[[#All],[Id_Serv]:[Dsg_EN Servico]],2+VALUE(LEFT(Type!$B$1,1)),0),"")</f>
        <v/>
      </c>
      <c r="G1084" s="43" t="b">
        <f t="shared" ca="1" si="99"/>
        <v>0</v>
      </c>
      <c r="H1084" s="73">
        <f t="shared" si="100"/>
        <v>16</v>
      </c>
      <c r="I1084" s="73">
        <v>76</v>
      </c>
      <c r="J1084" s="73">
        <v>2</v>
      </c>
      <c r="K1084" s="72" t="str">
        <f t="shared" si="101"/>
        <v/>
      </c>
      <c r="L1084" s="38" t="e">
        <f ca="1">VLOOKUP(B1084,TA_Rubric!$A$1:$G$93,4+LEFT(Type!$B$1,1),)</f>
        <v>#N/A</v>
      </c>
    </row>
    <row r="1085" spans="1:12" ht="63.95" customHeight="1" x14ac:dyDescent="0.25">
      <c r="A1085" s="39" t="str">
        <f t="shared" ca="1" si="97"/>
        <v/>
      </c>
      <c r="B1085" s="39" t="str">
        <f t="shared" ca="1" si="98"/>
        <v/>
      </c>
      <c r="C1085" s="49"/>
      <c r="D1085" s="16" t="b">
        <f t="shared" ca="1" si="102"/>
        <v>0</v>
      </c>
      <c r="E1085" s="42" t="str">
        <f ca="1">_xlfn.IFNA(VLOOKUP(B1085,Rubric[],2+VALUE(LEFT(Type!$B$1,1)),),"")</f>
        <v/>
      </c>
      <c r="F1085" s="42" t="str">
        <f ca="1">_xlfn.IFNA(VLOOKUP(A1085,Table4[[#All],[Id_Serv]:[Dsg_EN Servico]],2+VALUE(LEFT(Type!$B$1,1)),0),"")</f>
        <v/>
      </c>
      <c r="G1085" s="43" t="b">
        <f t="shared" ca="1" si="99"/>
        <v>0</v>
      </c>
      <c r="H1085" s="73">
        <f t="shared" si="100"/>
        <v>16</v>
      </c>
      <c r="I1085" s="73">
        <v>77</v>
      </c>
      <c r="J1085" s="73">
        <v>2</v>
      </c>
      <c r="K1085" s="72" t="str">
        <f t="shared" si="101"/>
        <v/>
      </c>
      <c r="L1085" s="38" t="e">
        <f ca="1">VLOOKUP(B1085,TA_Rubric!$A$1:$G$93,4+LEFT(Type!$B$1,1),)</f>
        <v>#N/A</v>
      </c>
    </row>
    <row r="1086" spans="1:12" ht="63.95" customHeight="1" x14ac:dyDescent="0.25">
      <c r="A1086" s="39" t="str">
        <f t="shared" ca="1" si="97"/>
        <v/>
      </c>
      <c r="B1086" s="39" t="str">
        <f t="shared" ca="1" si="98"/>
        <v/>
      </c>
      <c r="C1086" s="49"/>
      <c r="D1086" s="16" t="b">
        <f t="shared" ca="1" si="102"/>
        <v>0</v>
      </c>
      <c r="E1086" s="42" t="str">
        <f ca="1">_xlfn.IFNA(VLOOKUP(B1086,Rubric[],2+VALUE(LEFT(Type!$B$1,1)),),"")</f>
        <v/>
      </c>
      <c r="F1086" s="42" t="str">
        <f ca="1">_xlfn.IFNA(VLOOKUP(A1086,Table4[[#All],[Id_Serv]:[Dsg_EN Servico]],2+VALUE(LEFT(Type!$B$1,1)),0),"")</f>
        <v/>
      </c>
      <c r="G1086" s="43" t="b">
        <f t="shared" ca="1" si="99"/>
        <v>0</v>
      </c>
      <c r="H1086" s="73">
        <f t="shared" si="100"/>
        <v>16</v>
      </c>
      <c r="I1086" s="73">
        <v>78</v>
      </c>
      <c r="J1086" s="73">
        <v>2</v>
      </c>
      <c r="K1086" s="72" t="str">
        <f t="shared" si="101"/>
        <v/>
      </c>
      <c r="L1086" s="38" t="e">
        <f ca="1">VLOOKUP(B1086,TA_Rubric!$A$1:$G$93,4+LEFT(Type!$B$1,1),)</f>
        <v>#N/A</v>
      </c>
    </row>
    <row r="1087" spans="1:12" ht="63.95" customHeight="1" x14ac:dyDescent="0.25">
      <c r="A1087" s="39" t="str">
        <f t="shared" ca="1" si="97"/>
        <v/>
      </c>
      <c r="B1087" s="39" t="str">
        <f t="shared" ca="1" si="98"/>
        <v/>
      </c>
      <c r="C1087" s="49"/>
      <c r="D1087" s="13" t="b">
        <f t="shared" ca="1" si="102"/>
        <v>0</v>
      </c>
      <c r="E1087" s="42" t="str">
        <f ca="1">_xlfn.IFNA(VLOOKUP(B1087,Rubric[],2+VALUE(LEFT(Type!$B$1,1)),),"")</f>
        <v/>
      </c>
      <c r="F1087" s="42" t="str">
        <f ca="1">_xlfn.IFNA(VLOOKUP(A1087,Table4[[#All],[Id_Serv]:[Dsg_EN Servico]],2+VALUE(LEFT(Type!$B$1,1)),0),"")</f>
        <v/>
      </c>
      <c r="G1087" s="43" t="b">
        <f t="shared" ca="1" si="99"/>
        <v>0</v>
      </c>
      <c r="H1087" s="73">
        <f t="shared" si="100"/>
        <v>16</v>
      </c>
      <c r="I1087" s="73">
        <v>79</v>
      </c>
      <c r="J1087" s="73">
        <v>2</v>
      </c>
      <c r="K1087" s="72" t="str">
        <f t="shared" si="101"/>
        <v/>
      </c>
      <c r="L1087" s="38" t="e">
        <f ca="1">VLOOKUP(B1087,TA_Rubric!$A$1:$G$93,4+LEFT(Type!$B$1,1),)</f>
        <v>#N/A</v>
      </c>
    </row>
    <row r="1088" spans="1:12" ht="63.95" customHeight="1" x14ac:dyDescent="0.25">
      <c r="A1088" s="39" t="str">
        <f t="shared" ca="1" si="97"/>
        <v/>
      </c>
      <c r="B1088" s="39" t="str">
        <f t="shared" ca="1" si="98"/>
        <v/>
      </c>
      <c r="C1088" s="49"/>
      <c r="D1088" s="13" t="b">
        <f t="shared" ca="1" si="102"/>
        <v>0</v>
      </c>
      <c r="E1088" s="42" t="str">
        <f ca="1">_xlfn.IFNA(VLOOKUP(B1088,Rubric[],2+VALUE(LEFT(Type!$B$1,1)),),"")</f>
        <v/>
      </c>
      <c r="F1088" s="42" t="str">
        <f ca="1">_xlfn.IFNA(VLOOKUP(A1088,Table4[[#All],[Id_Serv]:[Dsg_EN Servico]],2+VALUE(LEFT(Type!$B$1,1)),0),"")</f>
        <v/>
      </c>
      <c r="G1088" s="43" t="b">
        <f t="shared" ca="1" si="99"/>
        <v>0</v>
      </c>
      <c r="H1088" s="73">
        <f t="shared" si="100"/>
        <v>16</v>
      </c>
      <c r="I1088" s="73">
        <v>80</v>
      </c>
      <c r="J1088" s="73">
        <v>2</v>
      </c>
      <c r="K1088" s="72" t="str">
        <f t="shared" si="101"/>
        <v/>
      </c>
      <c r="L1088" s="38" t="e">
        <f ca="1">VLOOKUP(B1088,TA_Rubric!$A$1:$G$93,4+LEFT(Type!$B$1,1),)</f>
        <v>#N/A</v>
      </c>
    </row>
    <row r="1089" spans="1:12" ht="63.95" customHeight="1" x14ac:dyDescent="0.25">
      <c r="A1089" s="39" t="str">
        <f t="shared" ca="1" si="97"/>
        <v/>
      </c>
      <c r="B1089" s="39" t="str">
        <f t="shared" ca="1" si="98"/>
        <v/>
      </c>
      <c r="C1089" s="49"/>
      <c r="D1089" s="13" t="b">
        <f t="shared" ca="1" si="102"/>
        <v>0</v>
      </c>
      <c r="E1089" s="42" t="str">
        <f ca="1">_xlfn.IFNA(VLOOKUP(B1089,Rubric[],2+VALUE(LEFT(Type!$B$1,1)),),"")</f>
        <v/>
      </c>
      <c r="F1089" s="42" t="str">
        <f ca="1">_xlfn.IFNA(VLOOKUP(A1089,Table4[[#All],[Id_Serv]:[Dsg_EN Servico]],2+VALUE(LEFT(Type!$B$1,1)),0),"")</f>
        <v/>
      </c>
      <c r="G1089" s="43" t="b">
        <f t="shared" ca="1" si="99"/>
        <v>0</v>
      </c>
      <c r="H1089" s="73">
        <f t="shared" si="100"/>
        <v>16</v>
      </c>
      <c r="I1089" s="73">
        <v>81</v>
      </c>
      <c r="J1089" s="73">
        <v>2</v>
      </c>
      <c r="K1089" s="72" t="str">
        <f t="shared" si="101"/>
        <v/>
      </c>
      <c r="L1089" s="38" t="e">
        <f ca="1">VLOOKUP(B1089,TA_Rubric!$A$1:$G$93,4+LEFT(Type!$B$1,1),)</f>
        <v>#N/A</v>
      </c>
    </row>
    <row r="1090" spans="1:12" ht="63.95" customHeight="1" x14ac:dyDescent="0.25">
      <c r="A1090" s="39" t="str">
        <f t="shared" ca="1" si="97"/>
        <v/>
      </c>
      <c r="B1090" s="39" t="str">
        <f t="shared" ref="B1090:B1093" ca="1" si="103">IF(A1090="","",I1090)</f>
        <v/>
      </c>
      <c r="C1090" s="49"/>
      <c r="D1090" s="13" t="b">
        <f t="shared" ca="1" si="102"/>
        <v>0</v>
      </c>
      <c r="E1090" s="42" t="str">
        <f ca="1">_xlfn.IFNA(VLOOKUP(B1090,Rubric[],2+VALUE(LEFT(Type!$B$1,1)),),"")</f>
        <v/>
      </c>
      <c r="F1090" s="42" t="str">
        <f ca="1">_xlfn.IFNA(VLOOKUP(A1090,Table4[[#All],[Id_Serv]:[Dsg_EN Servico]],2+VALUE(LEFT(Type!$B$1,1)),0),"")</f>
        <v/>
      </c>
      <c r="G1090" s="43" t="b">
        <f t="shared" ref="G1090:G1093" ca="1" si="104">IF(A1090="",FALSE,INDIRECT("Type!"&amp;ADDRESS(H1090,J1090+2)))</f>
        <v>0</v>
      </c>
      <c r="H1090" s="73">
        <f t="shared" si="100"/>
        <v>16</v>
      </c>
      <c r="I1090" s="73">
        <v>82</v>
      </c>
      <c r="J1090" s="73">
        <v>2</v>
      </c>
      <c r="K1090" s="72" t="str">
        <f t="shared" si="101"/>
        <v/>
      </c>
      <c r="L1090" s="38" t="e">
        <f ca="1">VLOOKUP(B1090,TA_Rubric!$A$1:$G$93,4+LEFT(Type!$B$1,1),)</f>
        <v>#N/A</v>
      </c>
    </row>
    <row r="1091" spans="1:12" ht="63.95" customHeight="1" x14ac:dyDescent="0.25">
      <c r="A1091" s="39" t="str">
        <f t="shared" ca="1" si="97"/>
        <v/>
      </c>
      <c r="B1091" s="39" t="str">
        <f t="shared" ca="1" si="103"/>
        <v/>
      </c>
      <c r="C1091" s="49"/>
      <c r="D1091" s="13" t="b">
        <f t="shared" ca="1" si="102"/>
        <v>0</v>
      </c>
      <c r="E1091" s="42" t="str">
        <f ca="1">_xlfn.IFNA(VLOOKUP(B1091,Rubric[],2+VALUE(LEFT(Type!$B$1,1)),),"")</f>
        <v/>
      </c>
      <c r="F1091" s="42" t="str">
        <f ca="1">_xlfn.IFNA(VLOOKUP(A1091,Table4[[#All],[Id_Serv]:[Dsg_EN Servico]],2+VALUE(LEFT(Type!$B$1,1)),0),"")</f>
        <v/>
      </c>
      <c r="G1091" s="43" t="b">
        <f t="shared" ca="1" si="104"/>
        <v>0</v>
      </c>
      <c r="H1091" s="73">
        <f t="shared" ref="H1091:H1093" si="105">IF(I1090&gt;I1091,H1090+1,H1090)</f>
        <v>16</v>
      </c>
      <c r="I1091" s="73">
        <v>83</v>
      </c>
      <c r="J1091" s="73">
        <v>2</v>
      </c>
      <c r="K1091" s="72" t="str">
        <f t="shared" ref="K1091:K1093" si="106">IF(C1091&lt;&gt;"",1,"")</f>
        <v/>
      </c>
      <c r="L1091" s="38" t="e">
        <f ca="1">VLOOKUP(B1091,TA_Rubric!$A$1:$G$93,4+LEFT(Type!$B$1,1),)</f>
        <v>#N/A</v>
      </c>
    </row>
    <row r="1092" spans="1:12" ht="63.95" customHeight="1" x14ac:dyDescent="0.25">
      <c r="A1092" s="39" t="str">
        <f t="shared" ca="1" si="97"/>
        <v/>
      </c>
      <c r="B1092" s="39" t="str">
        <f t="shared" ca="1" si="103"/>
        <v/>
      </c>
      <c r="C1092" s="49"/>
      <c r="D1092" s="13" t="b">
        <f t="shared" ca="1" si="102"/>
        <v>0</v>
      </c>
      <c r="E1092" s="42" t="str">
        <f ca="1">_xlfn.IFNA(VLOOKUP(B1092,Rubric[],2+VALUE(LEFT(Type!$B$1,1)),),"")</f>
        <v/>
      </c>
      <c r="F1092" s="42" t="str">
        <f ca="1">_xlfn.IFNA(VLOOKUP(A1092,Table4[[#All],[Id_Serv]:[Dsg_EN Servico]],2+VALUE(LEFT(Type!$B$1,1)),0),"")</f>
        <v/>
      </c>
      <c r="G1092" s="43" t="b">
        <f t="shared" ca="1" si="104"/>
        <v>0</v>
      </c>
      <c r="H1092" s="73">
        <f t="shared" si="105"/>
        <v>16</v>
      </c>
      <c r="I1092" s="73">
        <v>84</v>
      </c>
      <c r="J1092" s="73">
        <v>2</v>
      </c>
      <c r="K1092" s="72" t="str">
        <f t="shared" si="106"/>
        <v/>
      </c>
      <c r="L1092" s="38" t="e">
        <f ca="1">VLOOKUP(B1092,TA_Rubric!$A$1:$G$93,4+LEFT(Type!$B$1,1),)</f>
        <v>#N/A</v>
      </c>
    </row>
    <row r="1093" spans="1:12" ht="63.95" customHeight="1" x14ac:dyDescent="0.25">
      <c r="A1093" s="39" t="str">
        <f t="shared" ca="1" si="97"/>
        <v/>
      </c>
      <c r="B1093" s="39" t="str">
        <f t="shared" ca="1" si="103"/>
        <v/>
      </c>
      <c r="C1093" s="49"/>
      <c r="D1093" s="13" t="b">
        <f t="shared" ca="1" si="102"/>
        <v>0</v>
      </c>
      <c r="E1093" s="42" t="str">
        <f ca="1">_xlfn.IFNA(VLOOKUP(B1093,Rubric[],2+VALUE(LEFT(Type!$B$1,1)),),"")</f>
        <v/>
      </c>
      <c r="F1093" s="42" t="str">
        <f ca="1">_xlfn.IFNA(VLOOKUP(A1093,Table4[[#All],[Id_Serv]:[Dsg_EN Servico]],2+VALUE(LEFT(Type!$B$1,1)),0),"")</f>
        <v/>
      </c>
      <c r="G1093" s="43" t="b">
        <f t="shared" ca="1" si="104"/>
        <v>0</v>
      </c>
      <c r="H1093" s="73">
        <f t="shared" si="105"/>
        <v>16</v>
      </c>
      <c r="I1093" s="73">
        <v>85</v>
      </c>
      <c r="J1093" s="73">
        <v>2</v>
      </c>
      <c r="K1093" s="72" t="str">
        <f t="shared" si="106"/>
        <v/>
      </c>
      <c r="L1093" s="38" t="e">
        <f ca="1">VLOOKUP(B1093,TA_Rubric!$A$1:$G$93,4+LEFT(Type!$B$1,1),)</f>
        <v>#N/A</v>
      </c>
    </row>
  </sheetData>
  <sheetProtection algorithmName="SHA-512" hashValue="wCFhOdLvlYg4lLWWModvll4/Aq8AAW83boZU2nXxvF3reGIC79CQ62HLVjKP3dfx5+v0mgiBAOf44lKGtZof3w==" saltValue="7ZuEMhx82hP3p4CSZi4suA==" spinCount="100000" sheet="1" formatCells="0" autoFilter="0"/>
  <autoFilter ref="A1:L1093"/>
  <conditionalFormatting sqref="G2:G1093">
    <cfRule type="expression" dxfId="24" priority="5">
      <formula>G2=TRUE</formula>
    </cfRule>
  </conditionalFormatting>
  <conditionalFormatting sqref="B3:B1093">
    <cfRule type="expression" dxfId="23" priority="3">
      <formula>B3=TRUE</formula>
    </cfRule>
  </conditionalFormatting>
  <conditionalFormatting sqref="B2:B1093">
    <cfRule type="expression" dxfId="22" priority="2">
      <formula>G2=TRUE</formula>
    </cfRule>
  </conditionalFormatting>
  <conditionalFormatting sqref="C2:C25 C31:C109 C115:C193 C199:C277 C283:C361 C367:C445 C451:C529 C535:C613 C619:C697 C703:C781 C787:C865 C871:C949 C955:C1033 C1039:C1093">
    <cfRule type="expression" dxfId="21" priority="1">
      <formula>IF($C2&lt;&gt;"",$D2=FALSE)</formula>
    </cfRule>
  </conditionalFormatting>
  <dataValidations count="3">
    <dataValidation type="decimal" allowBlank="1" showInputMessage="1" showErrorMessage="1" sqref="A1087:A1093">
      <formula1>1</formula1>
      <formula2>13</formula2>
    </dataValidation>
    <dataValidation type="decimal" allowBlank="1" showInputMessage="1" showErrorMessage="1" errorTitle="Value" error="2..85" sqref="B2:B1093">
      <formula1>2</formula1>
      <formula2>85</formula2>
    </dataValidation>
    <dataValidation type="decimal" allowBlank="1" showInputMessage="1" showErrorMessage="1" errorTitle="Value" error="1..13" sqref="A2:A1086">
      <formula1>1</formula1>
      <formula2>13</formula2>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TA_Territorio!$A$2:$A$248</xm:f>
          </x14:formula1>
          <xm:sqref>C1014:C1033 C6:C25 C36:C85 C90:C109 C120:C169 C174:C193 C204:C253 C258:C277 C288:C337 C342:C361 C372:C421 C426:C445 C456:C505 C510:C529 C540:C589 C594:C613 C624:C673 C678:C697 C708:C757 C762:C781 C792:C841 C846:C865 C876:C925 C930:C949 C960:C1009 C1044:C1093</xm:sqref>
        </x14:dataValidation>
        <x14:dataValidation type="list" allowBlank="1" showInputMessage="1" showErrorMessage="1">
          <x14:formula1>
            <xm:f>auxControlo!$I$2:$I$3</xm:f>
          </x14:formula1>
          <xm:sqref>C26:C30 C110:C114 C194:C198 C278:C282 C362:C366 C446:C450 C530:C534 C614:C618 C698:C702 C782:C786 C866:C870 C950:C954 C1034:C1038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32"/>
  <sheetViews>
    <sheetView workbookViewId="0">
      <selection activeCell="C22" sqref="C22"/>
    </sheetView>
  </sheetViews>
  <sheetFormatPr defaultRowHeight="15" x14ac:dyDescent="0.25"/>
  <cols>
    <col min="1" max="1" width="29.7109375" bestFit="1" customWidth="1"/>
    <col min="2" max="2" width="13.140625" bestFit="1" customWidth="1"/>
    <col min="3" max="3" width="89.5703125" bestFit="1" customWidth="1"/>
    <col min="4" max="4" width="81" bestFit="1" customWidth="1"/>
    <col min="5" max="5" width="7.140625" bestFit="1" customWidth="1"/>
    <col min="8" max="8" width="11" bestFit="1" customWidth="1"/>
  </cols>
  <sheetData>
    <row r="1" spans="1:9" x14ac:dyDescent="0.25">
      <c r="A1" s="7" t="s">
        <v>104</v>
      </c>
      <c r="B1" s="7" t="s">
        <v>249</v>
      </c>
      <c r="C1" s="45" t="s">
        <v>1092</v>
      </c>
      <c r="D1" s="45" t="s">
        <v>1093</v>
      </c>
      <c r="F1" s="46" t="s">
        <v>267</v>
      </c>
      <c r="G1" s="20" t="s">
        <v>997</v>
      </c>
      <c r="H1" s="20" t="s">
        <v>1085</v>
      </c>
      <c r="I1" s="20" t="s">
        <v>1122</v>
      </c>
    </row>
    <row r="2" spans="1:9" x14ac:dyDescent="0.25">
      <c r="A2" s="8" t="s">
        <v>250</v>
      </c>
      <c r="B2" s="8" t="s">
        <v>139</v>
      </c>
      <c r="C2" s="8" t="s">
        <v>1098</v>
      </c>
      <c r="D2" s="8" t="s">
        <v>1099</v>
      </c>
      <c r="F2" s="47" t="b">
        <v>0</v>
      </c>
      <c r="G2" s="20" t="s">
        <v>1086</v>
      </c>
      <c r="H2" s="20" t="s">
        <v>1087</v>
      </c>
      <c r="I2" s="20">
        <v>0</v>
      </c>
    </row>
    <row r="3" spans="1:9" x14ac:dyDescent="0.25">
      <c r="A3" s="9" t="s">
        <v>251</v>
      </c>
      <c r="B3" s="9" t="s">
        <v>120</v>
      </c>
      <c r="C3" s="9" t="s">
        <v>1096</v>
      </c>
      <c r="D3" s="9" t="s">
        <v>1097</v>
      </c>
      <c r="F3" s="48" t="b">
        <v>1</v>
      </c>
      <c r="G3" s="20" t="s">
        <v>998</v>
      </c>
      <c r="H3" s="20" t="s">
        <v>1088</v>
      </c>
      <c r="I3" s="20">
        <v>1</v>
      </c>
    </row>
    <row r="4" spans="1:9" x14ac:dyDescent="0.25">
      <c r="A4" s="8" t="s">
        <v>252</v>
      </c>
      <c r="B4" s="8" t="s">
        <v>105</v>
      </c>
      <c r="C4" s="8" t="s">
        <v>1094</v>
      </c>
      <c r="D4" s="8" t="s">
        <v>1095</v>
      </c>
    </row>
    <row r="6" spans="1:9" x14ac:dyDescent="0.25">
      <c r="A6" s="10" t="s">
        <v>253</v>
      </c>
      <c r="B6" s="10" t="str">
        <f>VLOOKUP(Type!B2,auxControlo!$A$2:$B$4,2,)</f>
        <v>T1</v>
      </c>
      <c r="C6" s="10"/>
      <c r="D6" s="10"/>
      <c r="E6" s="10"/>
    </row>
    <row r="12" spans="1:9" x14ac:dyDescent="0.25">
      <c r="A12" s="58" t="s">
        <v>1132</v>
      </c>
      <c r="B12" s="58" t="s">
        <v>1133</v>
      </c>
      <c r="C12" s="58" t="s">
        <v>1134</v>
      </c>
      <c r="D12" s="58" t="s">
        <v>1135</v>
      </c>
      <c r="E12" s="58" t="s">
        <v>268</v>
      </c>
    </row>
    <row r="13" spans="1:9" x14ac:dyDescent="0.25">
      <c r="A13" s="59" t="str">
        <f>B13&amp;"."&amp;E13</f>
        <v>Type.1</v>
      </c>
      <c r="B13" s="59" t="s">
        <v>1128</v>
      </c>
      <c r="C13" s="59" t="s">
        <v>1136</v>
      </c>
      <c r="D13" s="59" t="s">
        <v>1140</v>
      </c>
      <c r="E13" s="59">
        <v>1</v>
      </c>
    </row>
    <row r="14" spans="1:9" x14ac:dyDescent="0.25">
      <c r="A14" s="59" t="str">
        <f t="shared" ref="A14:A32" si="0">B14&amp;"."&amp;E14</f>
        <v>Type.2</v>
      </c>
      <c r="B14" s="59" t="s">
        <v>1128</v>
      </c>
      <c r="C14" s="59" t="s">
        <v>1137</v>
      </c>
      <c r="D14" s="59" t="s">
        <v>246</v>
      </c>
      <c r="E14" s="59">
        <v>2</v>
      </c>
    </row>
    <row r="15" spans="1:9" x14ac:dyDescent="0.25">
      <c r="A15" s="59" t="str">
        <f t="shared" si="0"/>
        <v>Type.3</v>
      </c>
      <c r="B15" s="59" t="s">
        <v>1128</v>
      </c>
      <c r="C15" s="59" t="s">
        <v>1138</v>
      </c>
      <c r="D15" s="59" t="s">
        <v>1141</v>
      </c>
      <c r="E15" s="59">
        <v>3</v>
      </c>
    </row>
    <row r="16" spans="1:9" x14ac:dyDescent="0.25">
      <c r="A16" s="59" t="str">
        <f t="shared" si="0"/>
        <v>Type.4</v>
      </c>
      <c r="B16" s="59" t="s">
        <v>1128</v>
      </c>
      <c r="C16" s="59" t="s">
        <v>1123</v>
      </c>
      <c r="D16" s="59" t="s">
        <v>1142</v>
      </c>
      <c r="E16" s="59">
        <v>4</v>
      </c>
    </row>
    <row r="17" spans="1:5" x14ac:dyDescent="0.25">
      <c r="A17" s="59" t="str">
        <f t="shared" si="0"/>
        <v>Type.5</v>
      </c>
      <c r="B17" s="59" t="s">
        <v>1128</v>
      </c>
      <c r="C17" s="59" t="s">
        <v>1139</v>
      </c>
      <c r="D17" s="59" t="s">
        <v>1143</v>
      </c>
      <c r="E17" s="59">
        <v>5</v>
      </c>
    </row>
    <row r="18" spans="1:5" x14ac:dyDescent="0.25">
      <c r="A18" s="60" t="str">
        <f t="shared" si="0"/>
        <v>Identity.1</v>
      </c>
      <c r="B18" s="60" t="s">
        <v>1146</v>
      </c>
      <c r="C18" s="61" t="s">
        <v>247</v>
      </c>
      <c r="D18" s="61" t="s">
        <v>247</v>
      </c>
      <c r="E18" s="62">
        <v>1</v>
      </c>
    </row>
    <row r="19" spans="1:5" x14ac:dyDescent="0.25">
      <c r="A19" s="60" t="str">
        <f t="shared" si="0"/>
        <v>Identity.2</v>
      </c>
      <c r="B19" s="60" t="s">
        <v>1146</v>
      </c>
      <c r="C19" s="61" t="s">
        <v>246</v>
      </c>
      <c r="D19" s="61" t="s">
        <v>246</v>
      </c>
      <c r="E19" s="62">
        <v>2</v>
      </c>
    </row>
    <row r="20" spans="1:5" x14ac:dyDescent="0.25">
      <c r="A20" s="60" t="str">
        <f t="shared" si="0"/>
        <v>Identity.3</v>
      </c>
      <c r="B20" s="60" t="s">
        <v>1146</v>
      </c>
      <c r="C20" s="61" t="s">
        <v>1144</v>
      </c>
      <c r="D20" s="61" t="s">
        <v>1145</v>
      </c>
      <c r="E20" s="62">
        <v>3</v>
      </c>
    </row>
    <row r="21" spans="1:5" x14ac:dyDescent="0.25">
      <c r="A21" s="60" t="str">
        <f t="shared" si="0"/>
        <v>Identity.4</v>
      </c>
      <c r="B21" s="60" t="s">
        <v>1146</v>
      </c>
      <c r="C21" s="64" t="s">
        <v>1155</v>
      </c>
      <c r="D21" s="64" t="s">
        <v>1127</v>
      </c>
      <c r="E21" s="62">
        <v>4</v>
      </c>
    </row>
    <row r="22" spans="1:5" x14ac:dyDescent="0.25">
      <c r="A22" s="65" t="str">
        <f t="shared" si="0"/>
        <v>Activity.1</v>
      </c>
      <c r="B22" s="65" t="s">
        <v>1153</v>
      </c>
      <c r="C22" s="65" t="s">
        <v>247</v>
      </c>
      <c r="D22" s="65" t="s">
        <v>247</v>
      </c>
      <c r="E22" s="66">
        <v>1</v>
      </c>
    </row>
    <row r="23" spans="1:5" x14ac:dyDescent="0.25">
      <c r="A23" s="63" t="str">
        <f t="shared" si="0"/>
        <v>Activity.2</v>
      </c>
      <c r="B23" s="63" t="s">
        <v>1153</v>
      </c>
      <c r="C23" s="63" t="s">
        <v>246</v>
      </c>
      <c r="D23" s="63" t="s">
        <v>246</v>
      </c>
      <c r="E23" s="66">
        <v>2</v>
      </c>
    </row>
    <row r="24" spans="1:5" x14ac:dyDescent="0.25">
      <c r="A24" s="65" t="str">
        <f t="shared" si="0"/>
        <v>Activity.3</v>
      </c>
      <c r="B24" s="65" t="s">
        <v>1153</v>
      </c>
      <c r="C24" s="65" t="s">
        <v>1089</v>
      </c>
      <c r="D24" s="65" t="s">
        <v>1089</v>
      </c>
      <c r="E24" s="66">
        <v>3</v>
      </c>
    </row>
    <row r="25" spans="1:5" x14ac:dyDescent="0.25">
      <c r="A25" s="66" t="str">
        <f t="shared" si="0"/>
        <v>Activity.4</v>
      </c>
      <c r="B25" s="66" t="s">
        <v>1153</v>
      </c>
      <c r="C25" s="66" t="s">
        <v>1147</v>
      </c>
      <c r="D25" s="66" t="s">
        <v>1149</v>
      </c>
      <c r="E25" s="66">
        <v>4</v>
      </c>
    </row>
    <row r="26" spans="1:5" x14ac:dyDescent="0.25">
      <c r="A26" s="66" t="str">
        <f t="shared" si="0"/>
        <v>Activity.5</v>
      </c>
      <c r="B26" s="66" t="s">
        <v>1153</v>
      </c>
      <c r="C26" s="66" t="s">
        <v>1138</v>
      </c>
      <c r="D26" s="66" t="s">
        <v>1148</v>
      </c>
      <c r="E26" s="66">
        <v>5</v>
      </c>
    </row>
    <row r="27" spans="1:5" x14ac:dyDescent="0.25">
      <c r="A27" s="66" t="str">
        <f t="shared" si="0"/>
        <v>Activity.6</v>
      </c>
      <c r="B27" s="66" t="s">
        <v>1153</v>
      </c>
      <c r="C27" s="66" t="s">
        <v>1123</v>
      </c>
      <c r="D27" s="66" t="s">
        <v>1142</v>
      </c>
      <c r="E27" s="66">
        <v>6</v>
      </c>
    </row>
    <row r="28" spans="1:5" x14ac:dyDescent="0.25">
      <c r="A28" s="66" t="str">
        <f t="shared" si="0"/>
        <v>Activity.7</v>
      </c>
      <c r="B28" s="66" t="s">
        <v>1153</v>
      </c>
      <c r="C28" s="66" t="s">
        <v>1090</v>
      </c>
      <c r="D28" s="66" t="s">
        <v>1090</v>
      </c>
      <c r="E28" s="66">
        <v>7</v>
      </c>
    </row>
    <row r="29" spans="1:5" x14ac:dyDescent="0.25">
      <c r="A29" s="66" t="str">
        <f t="shared" si="0"/>
        <v>Activity.8</v>
      </c>
      <c r="B29" s="66" t="s">
        <v>1153</v>
      </c>
      <c r="C29" s="66" t="s">
        <v>1091</v>
      </c>
      <c r="D29" s="66" t="s">
        <v>1091</v>
      </c>
      <c r="E29" s="66">
        <v>8</v>
      </c>
    </row>
    <row r="30" spans="1:5" x14ac:dyDescent="0.25">
      <c r="A30" s="66" t="str">
        <f t="shared" si="0"/>
        <v>Activity.9</v>
      </c>
      <c r="B30" s="66" t="s">
        <v>1153</v>
      </c>
      <c r="C30" s="66" t="s">
        <v>268</v>
      </c>
      <c r="D30" s="66" t="s">
        <v>1150</v>
      </c>
      <c r="E30" s="66">
        <v>9</v>
      </c>
    </row>
    <row r="31" spans="1:5" x14ac:dyDescent="0.25">
      <c r="A31" s="66" t="str">
        <f t="shared" si="0"/>
        <v>Activity.10</v>
      </c>
      <c r="B31" s="66" t="s">
        <v>1153</v>
      </c>
      <c r="C31" s="66" t="s">
        <v>1151</v>
      </c>
      <c r="D31" s="66" t="s">
        <v>1152</v>
      </c>
      <c r="E31" s="66">
        <v>10</v>
      </c>
    </row>
    <row r="32" spans="1:5" x14ac:dyDescent="0.25">
      <c r="A32" s="66" t="str">
        <f t="shared" si="0"/>
        <v>Activity.11</v>
      </c>
      <c r="B32" s="66" t="s">
        <v>1153</v>
      </c>
      <c r="C32" s="66" t="s">
        <v>1155</v>
      </c>
      <c r="D32" s="66" t="s">
        <v>1127</v>
      </c>
      <c r="E32" s="66">
        <v>11</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93"/>
  <sheetViews>
    <sheetView workbookViewId="0">
      <selection activeCell="D22" sqref="D22"/>
    </sheetView>
  </sheetViews>
  <sheetFormatPr defaultRowHeight="15" x14ac:dyDescent="0.25"/>
  <cols>
    <col min="1" max="1" width="10.42578125" style="5" bestFit="1" customWidth="1"/>
    <col min="2" max="2" width="8.7109375" style="1" bestFit="1" customWidth="1"/>
    <col min="3" max="4" width="95.7109375" style="1" customWidth="1"/>
    <col min="5" max="6" width="12.140625" customWidth="1"/>
    <col min="7" max="7" width="8" bestFit="1" customWidth="1"/>
  </cols>
  <sheetData>
    <row r="1" spans="1:7" x14ac:dyDescent="0.25">
      <c r="A1" s="71" t="s">
        <v>247</v>
      </c>
      <c r="B1" s="70" t="s">
        <v>1101</v>
      </c>
      <c r="C1" s="19" t="s">
        <v>1102</v>
      </c>
      <c r="D1" s="19" t="s">
        <v>999</v>
      </c>
      <c r="E1" s="56" t="s">
        <v>1155</v>
      </c>
      <c r="F1" s="56" t="s">
        <v>1154</v>
      </c>
      <c r="G1" s="69" t="s">
        <v>1128</v>
      </c>
    </row>
    <row r="2" spans="1:7" x14ac:dyDescent="0.25">
      <c r="A2" s="71" t="s">
        <v>0</v>
      </c>
      <c r="B2" s="70" t="s">
        <v>154</v>
      </c>
      <c r="C2" s="19" t="s">
        <v>87</v>
      </c>
      <c r="D2" s="19" t="s">
        <v>1000</v>
      </c>
      <c r="E2" s="57" t="s">
        <v>1156</v>
      </c>
      <c r="F2" s="57" t="s">
        <v>1159</v>
      </c>
      <c r="G2" s="70" t="s">
        <v>1129</v>
      </c>
    </row>
    <row r="3" spans="1:7" x14ac:dyDescent="0.25">
      <c r="A3" s="71" t="s">
        <v>1</v>
      </c>
      <c r="B3" s="70" t="s">
        <v>155</v>
      </c>
      <c r="C3" s="19" t="s">
        <v>88</v>
      </c>
      <c r="D3" s="19" t="s">
        <v>1001</v>
      </c>
      <c r="E3" s="57" t="s">
        <v>1156</v>
      </c>
      <c r="F3" s="57" t="s">
        <v>1159</v>
      </c>
      <c r="G3" s="70" t="s">
        <v>1129</v>
      </c>
    </row>
    <row r="4" spans="1:7" ht="26.25" x14ac:dyDescent="0.25">
      <c r="A4" s="71" t="s">
        <v>2</v>
      </c>
      <c r="B4" s="70" t="s">
        <v>156</v>
      </c>
      <c r="C4" s="19" t="s">
        <v>157</v>
      </c>
      <c r="D4" s="19" t="s">
        <v>1002</v>
      </c>
      <c r="E4" s="57" t="s">
        <v>1156</v>
      </c>
      <c r="F4" s="57" t="s">
        <v>1159</v>
      </c>
      <c r="G4" s="70" t="s">
        <v>1124</v>
      </c>
    </row>
    <row r="5" spans="1:7" ht="39" x14ac:dyDescent="0.25">
      <c r="A5" s="71" t="s">
        <v>3</v>
      </c>
      <c r="B5" s="70" t="s">
        <v>158</v>
      </c>
      <c r="C5" s="19" t="s">
        <v>89</v>
      </c>
      <c r="D5" s="19" t="s">
        <v>1003</v>
      </c>
      <c r="E5" s="57" t="s">
        <v>1156</v>
      </c>
      <c r="F5" s="57" t="s">
        <v>1159</v>
      </c>
      <c r="G5" s="70" t="s">
        <v>1124</v>
      </c>
    </row>
    <row r="6" spans="1:7" ht="39" x14ac:dyDescent="0.25">
      <c r="A6" s="71" t="s">
        <v>4</v>
      </c>
      <c r="B6" s="70">
        <v>4</v>
      </c>
      <c r="C6" s="19" t="s">
        <v>1109</v>
      </c>
      <c r="D6" s="19" t="s">
        <v>1108</v>
      </c>
      <c r="E6" s="57" t="s">
        <v>1156</v>
      </c>
      <c r="F6" s="57" t="s">
        <v>1159</v>
      </c>
      <c r="G6" s="70" t="s">
        <v>1125</v>
      </c>
    </row>
    <row r="7" spans="1:7" ht="26.25" x14ac:dyDescent="0.25">
      <c r="A7" s="71" t="s">
        <v>5</v>
      </c>
      <c r="B7" s="70" t="s">
        <v>159</v>
      </c>
      <c r="C7" s="19" t="s">
        <v>90</v>
      </c>
      <c r="D7" s="19" t="s">
        <v>1004</v>
      </c>
      <c r="E7" s="57" t="s">
        <v>1157</v>
      </c>
      <c r="F7" s="57" t="s">
        <v>1158</v>
      </c>
      <c r="G7" s="70" t="s">
        <v>1124</v>
      </c>
    </row>
    <row r="8" spans="1:7" x14ac:dyDescent="0.25">
      <c r="A8" s="71" t="s">
        <v>6</v>
      </c>
      <c r="B8" s="70" t="s">
        <v>160</v>
      </c>
      <c r="C8" s="19" t="s">
        <v>91</v>
      </c>
      <c r="D8" s="19" t="s">
        <v>1005</v>
      </c>
      <c r="E8" s="57" t="s">
        <v>1157</v>
      </c>
      <c r="F8" s="57" t="s">
        <v>1158</v>
      </c>
      <c r="G8" s="70" t="s">
        <v>1124</v>
      </c>
    </row>
    <row r="9" spans="1:7" x14ac:dyDescent="0.25">
      <c r="A9" s="71" t="s">
        <v>7</v>
      </c>
      <c r="B9" s="70" t="s">
        <v>161</v>
      </c>
      <c r="C9" s="19" t="s">
        <v>1110</v>
      </c>
      <c r="D9" s="19" t="s">
        <v>1111</v>
      </c>
      <c r="E9" s="57" t="s">
        <v>1156</v>
      </c>
      <c r="F9" s="57" t="s">
        <v>1159</v>
      </c>
      <c r="G9" s="70" t="s">
        <v>1126</v>
      </c>
    </row>
    <row r="10" spans="1:7" ht="26.25" x14ac:dyDescent="0.25">
      <c r="A10" s="71">
        <v>2</v>
      </c>
      <c r="B10" s="70" t="s">
        <v>162</v>
      </c>
      <c r="C10" s="19" t="s">
        <v>8</v>
      </c>
      <c r="D10" s="19" t="s">
        <v>1006</v>
      </c>
      <c r="E10" s="57" t="s">
        <v>1156</v>
      </c>
      <c r="F10" s="57" t="s">
        <v>1159</v>
      </c>
      <c r="G10" s="70" t="s">
        <v>1130</v>
      </c>
    </row>
    <row r="11" spans="1:7" ht="26.25" x14ac:dyDescent="0.25">
      <c r="A11" s="71">
        <v>3</v>
      </c>
      <c r="B11" s="70" t="s">
        <v>163</v>
      </c>
      <c r="C11" s="19" t="s">
        <v>9</v>
      </c>
      <c r="D11" s="19" t="s">
        <v>1007</v>
      </c>
      <c r="E11" s="57" t="s">
        <v>1156</v>
      </c>
      <c r="F11" s="57" t="s">
        <v>1159</v>
      </c>
      <c r="G11" s="70" t="s">
        <v>1131</v>
      </c>
    </row>
    <row r="12" spans="1:7" ht="26.25" x14ac:dyDescent="0.25">
      <c r="A12" s="71">
        <v>4</v>
      </c>
      <c r="B12" s="70" t="s">
        <v>164</v>
      </c>
      <c r="C12" s="19" t="s">
        <v>10</v>
      </c>
      <c r="D12" s="19" t="s">
        <v>1008</v>
      </c>
      <c r="E12" s="57" t="s">
        <v>1156</v>
      </c>
      <c r="F12" s="57" t="s">
        <v>1159</v>
      </c>
      <c r="G12" s="70" t="s">
        <v>1130</v>
      </c>
    </row>
    <row r="13" spans="1:7" ht="26.25" x14ac:dyDescent="0.25">
      <c r="A13" s="71">
        <v>5</v>
      </c>
      <c r="B13" s="70" t="s">
        <v>165</v>
      </c>
      <c r="C13" s="19" t="s">
        <v>11</v>
      </c>
      <c r="D13" s="19" t="s">
        <v>1009</v>
      </c>
      <c r="E13" s="57" t="s">
        <v>1156</v>
      </c>
      <c r="F13" s="57" t="s">
        <v>1159</v>
      </c>
      <c r="G13" s="70" t="s">
        <v>1131</v>
      </c>
    </row>
    <row r="14" spans="1:7" ht="26.25" x14ac:dyDescent="0.25">
      <c r="A14" s="71">
        <v>6</v>
      </c>
      <c r="B14" s="70" t="s">
        <v>166</v>
      </c>
      <c r="C14" s="19" t="s">
        <v>12</v>
      </c>
      <c r="D14" s="19" t="s">
        <v>1010</v>
      </c>
      <c r="E14" s="57" t="s">
        <v>1157</v>
      </c>
      <c r="F14" s="57" t="s">
        <v>1158</v>
      </c>
      <c r="G14" s="70" t="s">
        <v>1124</v>
      </c>
    </row>
    <row r="15" spans="1:7" ht="26.25" x14ac:dyDescent="0.25">
      <c r="A15" s="71">
        <v>7</v>
      </c>
      <c r="B15" s="70" t="s">
        <v>167</v>
      </c>
      <c r="C15" s="19" t="s">
        <v>13</v>
      </c>
      <c r="D15" s="19" t="s">
        <v>1011</v>
      </c>
      <c r="E15" s="57" t="s">
        <v>1157</v>
      </c>
      <c r="F15" s="57" t="s">
        <v>1158</v>
      </c>
      <c r="G15" s="70" t="s">
        <v>1124</v>
      </c>
    </row>
    <row r="16" spans="1:7" ht="26.25" x14ac:dyDescent="0.25">
      <c r="A16" s="71">
        <v>8</v>
      </c>
      <c r="B16" s="70" t="s">
        <v>168</v>
      </c>
      <c r="C16" s="19" t="s">
        <v>14</v>
      </c>
      <c r="D16" s="19" t="s">
        <v>1012</v>
      </c>
      <c r="E16" s="57" t="s">
        <v>1157</v>
      </c>
      <c r="F16" s="57" t="s">
        <v>1158</v>
      </c>
      <c r="G16" s="70" t="s">
        <v>1124</v>
      </c>
    </row>
    <row r="17" spans="1:7" ht="26.25" x14ac:dyDescent="0.25">
      <c r="A17" s="71">
        <v>9</v>
      </c>
      <c r="B17" s="70" t="s">
        <v>169</v>
      </c>
      <c r="C17" s="19" t="s">
        <v>15</v>
      </c>
      <c r="D17" s="19" t="s">
        <v>1013</v>
      </c>
      <c r="E17" s="57" t="s">
        <v>1157</v>
      </c>
      <c r="F17" s="57" t="s">
        <v>1158</v>
      </c>
      <c r="G17" s="70" t="s">
        <v>1124</v>
      </c>
    </row>
    <row r="18" spans="1:7" ht="26.25" x14ac:dyDescent="0.25">
      <c r="A18" s="71">
        <v>10</v>
      </c>
      <c r="B18" s="70" t="s">
        <v>170</v>
      </c>
      <c r="C18" s="19" t="s">
        <v>16</v>
      </c>
      <c r="D18" s="19" t="s">
        <v>1014</v>
      </c>
      <c r="E18" s="57" t="s">
        <v>1157</v>
      </c>
      <c r="F18" s="57" t="s">
        <v>1158</v>
      </c>
      <c r="G18" s="70" t="s">
        <v>1124</v>
      </c>
    </row>
    <row r="19" spans="1:7" ht="26.25" x14ac:dyDescent="0.25">
      <c r="A19" s="71">
        <v>11</v>
      </c>
      <c r="B19" s="70" t="s">
        <v>171</v>
      </c>
      <c r="C19" s="19" t="s">
        <v>17</v>
      </c>
      <c r="D19" s="19" t="s">
        <v>1015</v>
      </c>
      <c r="E19" s="57" t="s">
        <v>1157</v>
      </c>
      <c r="F19" s="57" t="s">
        <v>1158</v>
      </c>
      <c r="G19" s="70" t="s">
        <v>1124</v>
      </c>
    </row>
    <row r="20" spans="1:7" ht="26.25" x14ac:dyDescent="0.25">
      <c r="A20" s="71">
        <v>12</v>
      </c>
      <c r="B20" s="70" t="s">
        <v>172</v>
      </c>
      <c r="C20" s="19" t="s">
        <v>18</v>
      </c>
      <c r="D20" s="19" t="s">
        <v>1016</v>
      </c>
      <c r="E20" s="57" t="s">
        <v>1157</v>
      </c>
      <c r="F20" s="57" t="s">
        <v>1158</v>
      </c>
      <c r="G20" s="70" t="s">
        <v>1124</v>
      </c>
    </row>
    <row r="21" spans="1:7" ht="26.25" x14ac:dyDescent="0.25">
      <c r="A21" s="71">
        <v>13</v>
      </c>
      <c r="B21" s="70" t="s">
        <v>173</v>
      </c>
      <c r="C21" s="19" t="s">
        <v>19</v>
      </c>
      <c r="D21" s="19" t="s">
        <v>1017</v>
      </c>
      <c r="E21" s="57" t="s">
        <v>1157</v>
      </c>
      <c r="F21" s="57" t="s">
        <v>1158</v>
      </c>
      <c r="G21" s="70" t="s">
        <v>1124</v>
      </c>
    </row>
    <row r="22" spans="1:7" ht="26.25" x14ac:dyDescent="0.25">
      <c r="A22" s="71">
        <v>14</v>
      </c>
      <c r="B22" s="70" t="s">
        <v>174</v>
      </c>
      <c r="C22" s="19" t="s">
        <v>20</v>
      </c>
      <c r="D22" s="19" t="s">
        <v>1018</v>
      </c>
      <c r="E22" s="57" t="s">
        <v>1157</v>
      </c>
      <c r="F22" s="57" t="s">
        <v>1158</v>
      </c>
      <c r="G22" s="70" t="s">
        <v>1124</v>
      </c>
    </row>
    <row r="23" spans="1:7" ht="26.25" x14ac:dyDescent="0.25">
      <c r="A23" s="71">
        <v>15</v>
      </c>
      <c r="B23" s="70" t="s">
        <v>175</v>
      </c>
      <c r="C23" s="19" t="s">
        <v>21</v>
      </c>
      <c r="D23" s="19" t="s">
        <v>1019</v>
      </c>
      <c r="E23" s="57" t="s">
        <v>1157</v>
      </c>
      <c r="F23" s="57" t="s">
        <v>1158</v>
      </c>
      <c r="G23" s="70" t="s">
        <v>1124</v>
      </c>
    </row>
    <row r="24" spans="1:7" ht="26.25" x14ac:dyDescent="0.25">
      <c r="A24" s="71">
        <v>16</v>
      </c>
      <c r="B24" s="70" t="s">
        <v>176</v>
      </c>
      <c r="C24" s="19" t="s">
        <v>22</v>
      </c>
      <c r="D24" s="19" t="s">
        <v>1020</v>
      </c>
      <c r="E24" s="57" t="s">
        <v>1157</v>
      </c>
      <c r="F24" s="57" t="s">
        <v>1158</v>
      </c>
      <c r="G24" s="70" t="s">
        <v>1124</v>
      </c>
    </row>
    <row r="25" spans="1:7" ht="26.25" x14ac:dyDescent="0.25">
      <c r="A25" s="71">
        <v>17</v>
      </c>
      <c r="B25" s="70" t="s">
        <v>177</v>
      </c>
      <c r="C25" s="19" t="s">
        <v>23</v>
      </c>
      <c r="D25" s="19" t="s">
        <v>1021</v>
      </c>
      <c r="E25" s="57" t="s">
        <v>1157</v>
      </c>
      <c r="F25" s="57" t="s">
        <v>1158</v>
      </c>
      <c r="G25" s="70" t="s">
        <v>1124</v>
      </c>
    </row>
    <row r="26" spans="1:7" ht="26.25" x14ac:dyDescent="0.25">
      <c r="A26" s="71">
        <v>18</v>
      </c>
      <c r="B26" s="70" t="s">
        <v>178</v>
      </c>
      <c r="C26" s="19" t="s">
        <v>24</v>
      </c>
      <c r="D26" s="19" t="s">
        <v>1022</v>
      </c>
      <c r="E26" s="57" t="s">
        <v>1157</v>
      </c>
      <c r="F26" s="57" t="s">
        <v>1158</v>
      </c>
      <c r="G26" s="70" t="s">
        <v>1124</v>
      </c>
    </row>
    <row r="27" spans="1:7" ht="26.25" x14ac:dyDescent="0.25">
      <c r="A27" s="71">
        <v>19</v>
      </c>
      <c r="B27" s="70" t="s">
        <v>179</v>
      </c>
      <c r="C27" s="19" t="s">
        <v>25</v>
      </c>
      <c r="D27" s="19" t="s">
        <v>1023</v>
      </c>
      <c r="E27" s="57" t="s">
        <v>1157</v>
      </c>
      <c r="F27" s="57" t="s">
        <v>1158</v>
      </c>
      <c r="G27" s="70" t="s">
        <v>1124</v>
      </c>
    </row>
    <row r="28" spans="1:7" ht="26.25" x14ac:dyDescent="0.25">
      <c r="A28" s="71">
        <v>20</v>
      </c>
      <c r="B28" s="70" t="s">
        <v>180</v>
      </c>
      <c r="C28" s="19" t="s">
        <v>26</v>
      </c>
      <c r="D28" s="19" t="s">
        <v>1024</v>
      </c>
      <c r="E28" s="57" t="s">
        <v>1157</v>
      </c>
      <c r="F28" s="57" t="s">
        <v>1158</v>
      </c>
      <c r="G28" s="70" t="s">
        <v>1124</v>
      </c>
    </row>
    <row r="29" spans="1:7" ht="26.25" x14ac:dyDescent="0.25">
      <c r="A29" s="71">
        <v>21</v>
      </c>
      <c r="B29" s="70" t="s">
        <v>181</v>
      </c>
      <c r="C29" s="19" t="s">
        <v>27</v>
      </c>
      <c r="D29" s="19" t="s">
        <v>1025</v>
      </c>
      <c r="E29" s="57" t="s">
        <v>1157</v>
      </c>
      <c r="F29" s="57" t="s">
        <v>1158</v>
      </c>
      <c r="G29" s="70" t="s">
        <v>1124</v>
      </c>
    </row>
    <row r="30" spans="1:7" ht="26.25" x14ac:dyDescent="0.25">
      <c r="A30" s="71">
        <v>22</v>
      </c>
      <c r="B30" s="70" t="s">
        <v>182</v>
      </c>
      <c r="C30" s="19" t="s">
        <v>28</v>
      </c>
      <c r="D30" s="19" t="s">
        <v>1026</v>
      </c>
      <c r="E30" s="57" t="s">
        <v>1157</v>
      </c>
      <c r="F30" s="57" t="s">
        <v>1158</v>
      </c>
      <c r="G30" s="70" t="s">
        <v>1124</v>
      </c>
    </row>
    <row r="31" spans="1:7" ht="26.25" x14ac:dyDescent="0.25">
      <c r="A31" s="71">
        <v>23</v>
      </c>
      <c r="B31" s="70" t="s">
        <v>183</v>
      </c>
      <c r="C31" s="19" t="s">
        <v>29</v>
      </c>
      <c r="D31" s="19" t="s">
        <v>1027</v>
      </c>
      <c r="E31" s="57" t="s">
        <v>1157</v>
      </c>
      <c r="F31" s="57" t="s">
        <v>1158</v>
      </c>
      <c r="G31" s="70" t="s">
        <v>1124</v>
      </c>
    </row>
    <row r="32" spans="1:7" ht="26.25" x14ac:dyDescent="0.25">
      <c r="A32" s="71">
        <v>24</v>
      </c>
      <c r="B32" s="70" t="s">
        <v>184</v>
      </c>
      <c r="C32" s="19" t="s">
        <v>30</v>
      </c>
      <c r="D32" s="19" t="s">
        <v>1028</v>
      </c>
      <c r="E32" s="57" t="s">
        <v>1157</v>
      </c>
      <c r="F32" s="57" t="s">
        <v>1158</v>
      </c>
      <c r="G32" s="70" t="s">
        <v>1124</v>
      </c>
    </row>
    <row r="33" spans="1:7" ht="26.25" x14ac:dyDescent="0.25">
      <c r="A33" s="71">
        <v>25</v>
      </c>
      <c r="B33" s="70" t="s">
        <v>185</v>
      </c>
      <c r="C33" s="19" t="s">
        <v>31</v>
      </c>
      <c r="D33" s="19" t="s">
        <v>1029</v>
      </c>
      <c r="E33" s="57" t="s">
        <v>1157</v>
      </c>
      <c r="F33" s="57" t="s">
        <v>1158</v>
      </c>
      <c r="G33" s="70" t="s">
        <v>1124</v>
      </c>
    </row>
    <row r="34" spans="1:7" ht="26.25" x14ac:dyDescent="0.25">
      <c r="A34" s="71">
        <v>26</v>
      </c>
      <c r="B34" s="70" t="s">
        <v>186</v>
      </c>
      <c r="C34" s="19" t="s">
        <v>1117</v>
      </c>
      <c r="D34" s="19" t="s">
        <v>1113</v>
      </c>
      <c r="E34" s="57" t="s">
        <v>1156</v>
      </c>
      <c r="F34" s="57" t="s">
        <v>1159</v>
      </c>
      <c r="G34" s="70" t="s">
        <v>1125</v>
      </c>
    </row>
    <row r="35" spans="1:7" ht="26.25" x14ac:dyDescent="0.25">
      <c r="A35" s="71">
        <v>27</v>
      </c>
      <c r="B35" s="70" t="s">
        <v>187</v>
      </c>
      <c r="C35" s="19" t="s">
        <v>1118</v>
      </c>
      <c r="D35" s="19" t="s">
        <v>1112</v>
      </c>
      <c r="E35" s="57" t="s">
        <v>1156</v>
      </c>
      <c r="F35" s="57" t="s">
        <v>1159</v>
      </c>
      <c r="G35" s="70" t="s">
        <v>1125</v>
      </c>
    </row>
    <row r="36" spans="1:7" ht="26.25" x14ac:dyDescent="0.25">
      <c r="A36" s="71">
        <v>28</v>
      </c>
      <c r="B36" s="70" t="s">
        <v>188</v>
      </c>
      <c r="C36" s="19" t="s">
        <v>1119</v>
      </c>
      <c r="D36" s="19" t="s">
        <v>1114</v>
      </c>
      <c r="E36" s="57" t="s">
        <v>1156</v>
      </c>
      <c r="F36" s="57" t="s">
        <v>1159</v>
      </c>
      <c r="G36" s="70" t="s">
        <v>1125</v>
      </c>
    </row>
    <row r="37" spans="1:7" ht="26.25" x14ac:dyDescent="0.25">
      <c r="A37" s="71">
        <v>29</v>
      </c>
      <c r="B37" s="70" t="s">
        <v>189</v>
      </c>
      <c r="C37" s="19" t="s">
        <v>1120</v>
      </c>
      <c r="D37" s="19" t="s">
        <v>1115</v>
      </c>
      <c r="E37" s="57" t="s">
        <v>1156</v>
      </c>
      <c r="F37" s="57" t="s">
        <v>1159</v>
      </c>
      <c r="G37" s="70" t="s">
        <v>1125</v>
      </c>
    </row>
    <row r="38" spans="1:7" ht="26.25" x14ac:dyDescent="0.25">
      <c r="A38" s="71">
        <v>30</v>
      </c>
      <c r="B38" s="70" t="s">
        <v>190</v>
      </c>
      <c r="C38" s="19" t="s">
        <v>1121</v>
      </c>
      <c r="D38" s="19" t="s">
        <v>1116</v>
      </c>
      <c r="E38" s="57" t="s">
        <v>1156</v>
      </c>
      <c r="F38" s="57" t="s">
        <v>1159</v>
      </c>
      <c r="G38" s="70" t="s">
        <v>1125</v>
      </c>
    </row>
    <row r="39" spans="1:7" ht="26.25" x14ac:dyDescent="0.25">
      <c r="A39" s="71">
        <v>31</v>
      </c>
      <c r="B39" s="70" t="s">
        <v>191</v>
      </c>
      <c r="C39" s="19" t="s">
        <v>32</v>
      </c>
      <c r="D39" s="19" t="s">
        <v>1030</v>
      </c>
      <c r="E39" s="57" t="s">
        <v>1157</v>
      </c>
      <c r="F39" s="57" t="s">
        <v>1158</v>
      </c>
      <c r="G39" s="70" t="s">
        <v>1124</v>
      </c>
    </row>
    <row r="40" spans="1:7" ht="26.25" x14ac:dyDescent="0.25">
      <c r="A40" s="71">
        <v>32</v>
      </c>
      <c r="B40" s="70" t="s">
        <v>192</v>
      </c>
      <c r="C40" s="19" t="s">
        <v>33</v>
      </c>
      <c r="D40" s="19" t="s">
        <v>1031</v>
      </c>
      <c r="E40" s="57" t="s">
        <v>1156</v>
      </c>
      <c r="F40" s="57" t="s">
        <v>1159</v>
      </c>
      <c r="G40" s="70" t="s">
        <v>1130</v>
      </c>
    </row>
    <row r="41" spans="1:7" ht="26.25" x14ac:dyDescent="0.25">
      <c r="A41" s="71">
        <v>33</v>
      </c>
      <c r="B41" s="70" t="s">
        <v>193</v>
      </c>
      <c r="C41" s="19" t="s">
        <v>34</v>
      </c>
      <c r="D41" s="19" t="s">
        <v>1032</v>
      </c>
      <c r="E41" s="57" t="s">
        <v>1156</v>
      </c>
      <c r="F41" s="57" t="s">
        <v>1159</v>
      </c>
      <c r="G41" s="70" t="s">
        <v>1131</v>
      </c>
    </row>
    <row r="42" spans="1:7" ht="26.25" x14ac:dyDescent="0.25">
      <c r="A42" s="71">
        <v>34</v>
      </c>
      <c r="B42" s="70" t="s">
        <v>194</v>
      </c>
      <c r="C42" s="19" t="s">
        <v>35</v>
      </c>
      <c r="D42" s="19" t="s">
        <v>1033</v>
      </c>
      <c r="E42" s="57" t="s">
        <v>1156</v>
      </c>
      <c r="F42" s="57" t="s">
        <v>1159</v>
      </c>
      <c r="G42" s="70" t="s">
        <v>1130</v>
      </c>
    </row>
    <row r="43" spans="1:7" ht="26.25" x14ac:dyDescent="0.25">
      <c r="A43" s="71">
        <v>35</v>
      </c>
      <c r="B43" s="70" t="s">
        <v>195</v>
      </c>
      <c r="C43" s="19" t="s">
        <v>36</v>
      </c>
      <c r="D43" s="19" t="s">
        <v>1034</v>
      </c>
      <c r="E43" s="57" t="s">
        <v>1156</v>
      </c>
      <c r="F43" s="57" t="s">
        <v>1159</v>
      </c>
      <c r="G43" s="70" t="s">
        <v>1131</v>
      </c>
    </row>
    <row r="44" spans="1:7" ht="51.75" x14ac:dyDescent="0.25">
      <c r="A44" s="71">
        <v>36</v>
      </c>
      <c r="B44" s="70" t="s">
        <v>196</v>
      </c>
      <c r="C44" s="19" t="s">
        <v>37</v>
      </c>
      <c r="D44" s="19" t="s">
        <v>1035</v>
      </c>
      <c r="E44" s="57" t="s">
        <v>1157</v>
      </c>
      <c r="F44" s="57" t="s">
        <v>1158</v>
      </c>
      <c r="G44" s="70" t="s">
        <v>1124</v>
      </c>
    </row>
    <row r="45" spans="1:7" ht="51.75" x14ac:dyDescent="0.25">
      <c r="A45" s="71">
        <v>37</v>
      </c>
      <c r="B45" s="70" t="s">
        <v>197</v>
      </c>
      <c r="C45" s="19" t="s">
        <v>38</v>
      </c>
      <c r="D45" s="19" t="s">
        <v>1036</v>
      </c>
      <c r="E45" s="57" t="s">
        <v>1157</v>
      </c>
      <c r="F45" s="57" t="s">
        <v>1158</v>
      </c>
      <c r="G45" s="70" t="s">
        <v>1124</v>
      </c>
    </row>
    <row r="46" spans="1:7" ht="51.75" x14ac:dyDescent="0.25">
      <c r="A46" s="71">
        <v>38</v>
      </c>
      <c r="B46" s="70" t="s">
        <v>198</v>
      </c>
      <c r="C46" s="19" t="s">
        <v>39</v>
      </c>
      <c r="D46" s="19" t="s">
        <v>1037</v>
      </c>
      <c r="E46" s="57" t="s">
        <v>1157</v>
      </c>
      <c r="F46" s="57" t="s">
        <v>1158</v>
      </c>
      <c r="G46" s="70" t="s">
        <v>1124</v>
      </c>
    </row>
    <row r="47" spans="1:7" ht="51.75" x14ac:dyDescent="0.25">
      <c r="A47" s="71">
        <v>39</v>
      </c>
      <c r="B47" s="70" t="s">
        <v>199</v>
      </c>
      <c r="C47" s="19" t="s">
        <v>40</v>
      </c>
      <c r="D47" s="19" t="s">
        <v>1038</v>
      </c>
      <c r="E47" s="57" t="s">
        <v>1157</v>
      </c>
      <c r="F47" s="57" t="s">
        <v>1158</v>
      </c>
      <c r="G47" s="70" t="s">
        <v>1124</v>
      </c>
    </row>
    <row r="48" spans="1:7" ht="51.75" x14ac:dyDescent="0.25">
      <c r="A48" s="71">
        <v>40</v>
      </c>
      <c r="B48" s="70" t="s">
        <v>200</v>
      </c>
      <c r="C48" s="19" t="s">
        <v>41</v>
      </c>
      <c r="D48" s="19" t="s">
        <v>1039</v>
      </c>
      <c r="E48" s="57" t="s">
        <v>1157</v>
      </c>
      <c r="F48" s="57" t="s">
        <v>1158</v>
      </c>
      <c r="G48" s="70" t="s">
        <v>1124</v>
      </c>
    </row>
    <row r="49" spans="1:7" ht="51.75" x14ac:dyDescent="0.25">
      <c r="A49" s="71">
        <v>41</v>
      </c>
      <c r="B49" s="70" t="s">
        <v>201</v>
      </c>
      <c r="C49" s="19" t="s">
        <v>42</v>
      </c>
      <c r="D49" s="19" t="s">
        <v>1040</v>
      </c>
      <c r="E49" s="57" t="s">
        <v>1157</v>
      </c>
      <c r="F49" s="57" t="s">
        <v>1158</v>
      </c>
      <c r="G49" s="70" t="s">
        <v>1124</v>
      </c>
    </row>
    <row r="50" spans="1:7" ht="51.75" x14ac:dyDescent="0.25">
      <c r="A50" s="71">
        <v>42</v>
      </c>
      <c r="B50" s="70" t="s">
        <v>202</v>
      </c>
      <c r="C50" s="19" t="s">
        <v>43</v>
      </c>
      <c r="D50" s="19" t="s">
        <v>1041</v>
      </c>
      <c r="E50" s="57" t="s">
        <v>1157</v>
      </c>
      <c r="F50" s="57" t="s">
        <v>1158</v>
      </c>
      <c r="G50" s="70" t="s">
        <v>1124</v>
      </c>
    </row>
    <row r="51" spans="1:7" ht="51.75" x14ac:dyDescent="0.25">
      <c r="A51" s="71">
        <v>43</v>
      </c>
      <c r="B51" s="70" t="s">
        <v>203</v>
      </c>
      <c r="C51" s="19" t="s">
        <v>44</v>
      </c>
      <c r="D51" s="19" t="s">
        <v>1042</v>
      </c>
      <c r="E51" s="57" t="s">
        <v>1157</v>
      </c>
      <c r="F51" s="57" t="s">
        <v>1158</v>
      </c>
      <c r="G51" s="70" t="s">
        <v>1124</v>
      </c>
    </row>
    <row r="52" spans="1:7" ht="51.75" x14ac:dyDescent="0.25">
      <c r="A52" s="71">
        <v>44</v>
      </c>
      <c r="B52" s="70" t="s">
        <v>204</v>
      </c>
      <c r="C52" s="19" t="s">
        <v>45</v>
      </c>
      <c r="D52" s="19" t="s">
        <v>1043</v>
      </c>
      <c r="E52" s="57" t="s">
        <v>1157</v>
      </c>
      <c r="F52" s="57" t="s">
        <v>1158</v>
      </c>
      <c r="G52" s="70" t="s">
        <v>1124</v>
      </c>
    </row>
    <row r="53" spans="1:7" ht="51.75" x14ac:dyDescent="0.25">
      <c r="A53" s="71">
        <v>45</v>
      </c>
      <c r="B53" s="70" t="s">
        <v>205</v>
      </c>
      <c r="C53" s="19" t="s">
        <v>46</v>
      </c>
      <c r="D53" s="19" t="s">
        <v>1044</v>
      </c>
      <c r="E53" s="57" t="s">
        <v>1157</v>
      </c>
      <c r="F53" s="57" t="s">
        <v>1158</v>
      </c>
      <c r="G53" s="70" t="s">
        <v>1124</v>
      </c>
    </row>
    <row r="54" spans="1:7" ht="51.75" x14ac:dyDescent="0.25">
      <c r="A54" s="71">
        <v>46</v>
      </c>
      <c r="B54" s="70" t="s">
        <v>206</v>
      </c>
      <c r="C54" s="19" t="s">
        <v>47</v>
      </c>
      <c r="D54" s="19" t="s">
        <v>1045</v>
      </c>
      <c r="E54" s="57" t="s">
        <v>1157</v>
      </c>
      <c r="F54" s="57" t="s">
        <v>1158</v>
      </c>
      <c r="G54" s="70" t="s">
        <v>1124</v>
      </c>
    </row>
    <row r="55" spans="1:7" ht="51.75" x14ac:dyDescent="0.25">
      <c r="A55" s="71">
        <v>47</v>
      </c>
      <c r="B55" s="70" t="s">
        <v>207</v>
      </c>
      <c r="C55" s="19" t="s">
        <v>48</v>
      </c>
      <c r="D55" s="19" t="s">
        <v>1046</v>
      </c>
      <c r="E55" s="57" t="s">
        <v>1157</v>
      </c>
      <c r="F55" s="57" t="s">
        <v>1158</v>
      </c>
      <c r="G55" s="70" t="s">
        <v>1124</v>
      </c>
    </row>
    <row r="56" spans="1:7" ht="51.75" x14ac:dyDescent="0.25">
      <c r="A56" s="71">
        <v>48</v>
      </c>
      <c r="B56" s="70" t="s">
        <v>208</v>
      </c>
      <c r="C56" s="19" t="s">
        <v>49</v>
      </c>
      <c r="D56" s="19" t="s">
        <v>1047</v>
      </c>
      <c r="E56" s="57" t="s">
        <v>1157</v>
      </c>
      <c r="F56" s="57" t="s">
        <v>1158</v>
      </c>
      <c r="G56" s="70" t="s">
        <v>1124</v>
      </c>
    </row>
    <row r="57" spans="1:7" ht="51.75" x14ac:dyDescent="0.25">
      <c r="A57" s="71">
        <v>49</v>
      </c>
      <c r="B57" s="70" t="s">
        <v>209</v>
      </c>
      <c r="C57" s="19" t="s">
        <v>50</v>
      </c>
      <c r="D57" s="19" t="s">
        <v>1048</v>
      </c>
      <c r="E57" s="57" t="s">
        <v>1157</v>
      </c>
      <c r="F57" s="57" t="s">
        <v>1158</v>
      </c>
      <c r="G57" s="70" t="s">
        <v>1124</v>
      </c>
    </row>
    <row r="58" spans="1:7" ht="51.75" x14ac:dyDescent="0.25">
      <c r="A58" s="71">
        <v>50</v>
      </c>
      <c r="B58" s="70" t="s">
        <v>210</v>
      </c>
      <c r="C58" s="19" t="s">
        <v>51</v>
      </c>
      <c r="D58" s="19" t="s">
        <v>1049</v>
      </c>
      <c r="E58" s="57" t="s">
        <v>1157</v>
      </c>
      <c r="F58" s="57" t="s">
        <v>1158</v>
      </c>
      <c r="G58" s="70" t="s">
        <v>1124</v>
      </c>
    </row>
    <row r="59" spans="1:7" ht="51.75" x14ac:dyDescent="0.25">
      <c r="A59" s="71">
        <v>51</v>
      </c>
      <c r="B59" s="70" t="s">
        <v>211</v>
      </c>
      <c r="C59" s="19" t="s">
        <v>52</v>
      </c>
      <c r="D59" s="19" t="s">
        <v>1050</v>
      </c>
      <c r="E59" s="57" t="s">
        <v>1157</v>
      </c>
      <c r="F59" s="57" t="s">
        <v>1158</v>
      </c>
      <c r="G59" s="70" t="s">
        <v>1124</v>
      </c>
    </row>
    <row r="60" spans="1:7" ht="51.75" x14ac:dyDescent="0.25">
      <c r="A60" s="71">
        <v>52</v>
      </c>
      <c r="B60" s="70" t="s">
        <v>212</v>
      </c>
      <c r="C60" s="19" t="s">
        <v>53</v>
      </c>
      <c r="D60" s="19" t="s">
        <v>1051</v>
      </c>
      <c r="E60" s="57" t="s">
        <v>1157</v>
      </c>
      <c r="F60" s="57" t="s">
        <v>1158</v>
      </c>
      <c r="G60" s="70" t="s">
        <v>1124</v>
      </c>
    </row>
    <row r="61" spans="1:7" ht="51.75" x14ac:dyDescent="0.25">
      <c r="A61" s="71">
        <v>53</v>
      </c>
      <c r="B61" s="70" t="s">
        <v>213</v>
      </c>
      <c r="C61" s="19" t="s">
        <v>54</v>
      </c>
      <c r="D61" s="19" t="s">
        <v>1052</v>
      </c>
      <c r="E61" s="57" t="s">
        <v>1157</v>
      </c>
      <c r="F61" s="57" t="s">
        <v>1158</v>
      </c>
      <c r="G61" s="70" t="s">
        <v>1124</v>
      </c>
    </row>
    <row r="62" spans="1:7" ht="51.75" x14ac:dyDescent="0.25">
      <c r="A62" s="71">
        <v>54</v>
      </c>
      <c r="B62" s="70" t="s">
        <v>214</v>
      </c>
      <c r="C62" s="19" t="s">
        <v>55</v>
      </c>
      <c r="D62" s="19" t="s">
        <v>1053</v>
      </c>
      <c r="E62" s="57" t="s">
        <v>1157</v>
      </c>
      <c r="F62" s="57" t="s">
        <v>1158</v>
      </c>
      <c r="G62" s="70" t="s">
        <v>1124</v>
      </c>
    </row>
    <row r="63" spans="1:7" ht="51.75" x14ac:dyDescent="0.25">
      <c r="A63" s="71">
        <v>55</v>
      </c>
      <c r="B63" s="70" t="s">
        <v>215</v>
      </c>
      <c r="C63" s="19" t="s">
        <v>56</v>
      </c>
      <c r="D63" s="19" t="s">
        <v>1054</v>
      </c>
      <c r="E63" s="57" t="s">
        <v>1157</v>
      </c>
      <c r="F63" s="57" t="s">
        <v>1158</v>
      </c>
      <c r="G63" s="70" t="s">
        <v>1124</v>
      </c>
    </row>
    <row r="64" spans="1:7" ht="51.75" x14ac:dyDescent="0.25">
      <c r="A64" s="71">
        <v>56</v>
      </c>
      <c r="B64" s="70" t="s">
        <v>216</v>
      </c>
      <c r="C64" s="19" t="s">
        <v>57</v>
      </c>
      <c r="D64" s="19" t="s">
        <v>1055</v>
      </c>
      <c r="E64" s="57" t="s">
        <v>1157</v>
      </c>
      <c r="F64" s="57" t="s">
        <v>1158</v>
      </c>
      <c r="G64" s="70" t="s">
        <v>1124</v>
      </c>
    </row>
    <row r="65" spans="1:7" ht="51.75" x14ac:dyDescent="0.25">
      <c r="A65" s="71">
        <v>57</v>
      </c>
      <c r="B65" s="70" t="s">
        <v>217</v>
      </c>
      <c r="C65" s="19" t="s">
        <v>58</v>
      </c>
      <c r="D65" s="19" t="s">
        <v>1056</v>
      </c>
      <c r="E65" s="57" t="s">
        <v>1157</v>
      </c>
      <c r="F65" s="57" t="s">
        <v>1158</v>
      </c>
      <c r="G65" s="70" t="s">
        <v>1124</v>
      </c>
    </row>
    <row r="66" spans="1:7" ht="51.75" x14ac:dyDescent="0.25">
      <c r="A66" s="71">
        <v>58</v>
      </c>
      <c r="B66" s="70" t="s">
        <v>218</v>
      </c>
      <c r="C66" s="19" t="s">
        <v>59</v>
      </c>
      <c r="D66" s="19" t="s">
        <v>1057</v>
      </c>
      <c r="E66" s="57" t="s">
        <v>1157</v>
      </c>
      <c r="F66" s="57" t="s">
        <v>1158</v>
      </c>
      <c r="G66" s="70" t="s">
        <v>1124</v>
      </c>
    </row>
    <row r="67" spans="1:7" ht="51.75" x14ac:dyDescent="0.25">
      <c r="A67" s="71">
        <v>59</v>
      </c>
      <c r="B67" s="70" t="s">
        <v>219</v>
      </c>
      <c r="C67" s="19" t="s">
        <v>60</v>
      </c>
      <c r="D67" s="19" t="s">
        <v>1058</v>
      </c>
      <c r="E67" s="57" t="s">
        <v>1157</v>
      </c>
      <c r="F67" s="57" t="s">
        <v>1158</v>
      </c>
      <c r="G67" s="70" t="s">
        <v>1124</v>
      </c>
    </row>
    <row r="68" spans="1:7" ht="51.75" x14ac:dyDescent="0.25">
      <c r="A68" s="71">
        <v>60</v>
      </c>
      <c r="B68" s="70" t="s">
        <v>220</v>
      </c>
      <c r="C68" s="19" t="s">
        <v>61</v>
      </c>
      <c r="D68" s="19" t="s">
        <v>1059</v>
      </c>
      <c r="E68" s="57" t="s">
        <v>1157</v>
      </c>
      <c r="F68" s="57" t="s">
        <v>1158</v>
      </c>
      <c r="G68" s="70" t="s">
        <v>1124</v>
      </c>
    </row>
    <row r="69" spans="1:7" ht="51.75" x14ac:dyDescent="0.25">
      <c r="A69" s="71">
        <v>61</v>
      </c>
      <c r="B69" s="70" t="s">
        <v>221</v>
      </c>
      <c r="C69" s="19" t="s">
        <v>62</v>
      </c>
      <c r="D69" s="19" t="s">
        <v>1060</v>
      </c>
      <c r="E69" s="57" t="s">
        <v>1157</v>
      </c>
      <c r="F69" s="57" t="s">
        <v>1158</v>
      </c>
      <c r="G69" s="70" t="s">
        <v>1124</v>
      </c>
    </row>
    <row r="70" spans="1:7" ht="51.75" x14ac:dyDescent="0.25">
      <c r="A70" s="71">
        <v>62</v>
      </c>
      <c r="B70" s="70" t="s">
        <v>222</v>
      </c>
      <c r="C70" s="19" t="s">
        <v>63</v>
      </c>
      <c r="D70" s="19" t="s">
        <v>1061</v>
      </c>
      <c r="E70" s="57" t="s">
        <v>1157</v>
      </c>
      <c r="F70" s="57" t="s">
        <v>1158</v>
      </c>
      <c r="G70" s="70" t="s">
        <v>1124</v>
      </c>
    </row>
    <row r="71" spans="1:7" ht="51.75" x14ac:dyDescent="0.25">
      <c r="A71" s="71">
        <v>63</v>
      </c>
      <c r="B71" s="70" t="s">
        <v>223</v>
      </c>
      <c r="C71" s="19" t="s">
        <v>64</v>
      </c>
      <c r="D71" s="19" t="s">
        <v>1062</v>
      </c>
      <c r="E71" s="57" t="s">
        <v>1157</v>
      </c>
      <c r="F71" s="57" t="s">
        <v>1158</v>
      </c>
      <c r="G71" s="70" t="s">
        <v>1124</v>
      </c>
    </row>
    <row r="72" spans="1:7" ht="51.75" x14ac:dyDescent="0.25">
      <c r="A72" s="71">
        <v>64</v>
      </c>
      <c r="B72" s="70" t="s">
        <v>224</v>
      </c>
      <c r="C72" s="19" t="s">
        <v>65</v>
      </c>
      <c r="D72" s="19" t="s">
        <v>1063</v>
      </c>
      <c r="E72" s="57" t="s">
        <v>1157</v>
      </c>
      <c r="F72" s="57" t="s">
        <v>1158</v>
      </c>
      <c r="G72" s="70" t="s">
        <v>1124</v>
      </c>
    </row>
    <row r="73" spans="1:7" ht="51.75" x14ac:dyDescent="0.25">
      <c r="A73" s="71">
        <v>65</v>
      </c>
      <c r="B73" s="70" t="s">
        <v>225</v>
      </c>
      <c r="C73" s="19" t="s">
        <v>66</v>
      </c>
      <c r="D73" s="19" t="s">
        <v>1064</v>
      </c>
      <c r="E73" s="57" t="s">
        <v>1157</v>
      </c>
      <c r="F73" s="57" t="s">
        <v>1158</v>
      </c>
      <c r="G73" s="70" t="s">
        <v>1124</v>
      </c>
    </row>
    <row r="74" spans="1:7" ht="51.75" x14ac:dyDescent="0.25">
      <c r="A74" s="71">
        <v>66</v>
      </c>
      <c r="B74" s="70" t="s">
        <v>226</v>
      </c>
      <c r="C74" s="19" t="s">
        <v>67</v>
      </c>
      <c r="D74" s="19" t="s">
        <v>1065</v>
      </c>
      <c r="E74" s="57" t="s">
        <v>1157</v>
      </c>
      <c r="F74" s="57" t="s">
        <v>1158</v>
      </c>
      <c r="G74" s="70" t="s">
        <v>1124</v>
      </c>
    </row>
    <row r="75" spans="1:7" ht="51.75" x14ac:dyDescent="0.25">
      <c r="A75" s="71">
        <v>67</v>
      </c>
      <c r="B75" s="70" t="s">
        <v>227</v>
      </c>
      <c r="C75" s="19" t="s">
        <v>68</v>
      </c>
      <c r="D75" s="19" t="s">
        <v>1066</v>
      </c>
      <c r="E75" s="57" t="s">
        <v>1157</v>
      </c>
      <c r="F75" s="57" t="s">
        <v>1158</v>
      </c>
      <c r="G75" s="70" t="s">
        <v>1124</v>
      </c>
    </row>
    <row r="76" spans="1:7" ht="51.75" x14ac:dyDescent="0.25">
      <c r="A76" s="71">
        <v>68</v>
      </c>
      <c r="B76" s="70" t="s">
        <v>228</v>
      </c>
      <c r="C76" s="19" t="s">
        <v>69</v>
      </c>
      <c r="D76" s="19" t="s">
        <v>1067</v>
      </c>
      <c r="E76" s="57" t="s">
        <v>1157</v>
      </c>
      <c r="F76" s="57" t="s">
        <v>1158</v>
      </c>
      <c r="G76" s="70" t="s">
        <v>1124</v>
      </c>
    </row>
    <row r="77" spans="1:7" ht="51.75" x14ac:dyDescent="0.25">
      <c r="A77" s="71">
        <v>69</v>
      </c>
      <c r="B77" s="70" t="s">
        <v>229</v>
      </c>
      <c r="C77" s="19" t="s">
        <v>70</v>
      </c>
      <c r="D77" s="19" t="s">
        <v>1068</v>
      </c>
      <c r="E77" s="57" t="s">
        <v>1157</v>
      </c>
      <c r="F77" s="57" t="s">
        <v>1158</v>
      </c>
      <c r="G77" s="70" t="s">
        <v>1124</v>
      </c>
    </row>
    <row r="78" spans="1:7" ht="51.75" x14ac:dyDescent="0.25">
      <c r="A78" s="71">
        <v>70</v>
      </c>
      <c r="B78" s="70" t="s">
        <v>230</v>
      </c>
      <c r="C78" s="19" t="s">
        <v>71</v>
      </c>
      <c r="D78" s="19" t="s">
        <v>1069</v>
      </c>
      <c r="E78" s="57" t="s">
        <v>1157</v>
      </c>
      <c r="F78" s="57" t="s">
        <v>1158</v>
      </c>
      <c r="G78" s="70" t="s">
        <v>1124</v>
      </c>
    </row>
    <row r="79" spans="1:7" ht="51.75" x14ac:dyDescent="0.25">
      <c r="A79" s="71">
        <v>71</v>
      </c>
      <c r="B79" s="70" t="s">
        <v>231</v>
      </c>
      <c r="C79" s="19" t="s">
        <v>72</v>
      </c>
      <c r="D79" s="19" t="s">
        <v>1070</v>
      </c>
      <c r="E79" s="57" t="s">
        <v>1157</v>
      </c>
      <c r="F79" s="57" t="s">
        <v>1158</v>
      </c>
      <c r="G79" s="70" t="s">
        <v>1124</v>
      </c>
    </row>
    <row r="80" spans="1:7" ht="51.75" x14ac:dyDescent="0.25">
      <c r="A80" s="71">
        <v>72</v>
      </c>
      <c r="B80" s="70" t="s">
        <v>232</v>
      </c>
      <c r="C80" s="19" t="s">
        <v>73</v>
      </c>
      <c r="D80" s="19" t="s">
        <v>1071</v>
      </c>
      <c r="E80" s="57" t="s">
        <v>1157</v>
      </c>
      <c r="F80" s="57" t="s">
        <v>1158</v>
      </c>
      <c r="G80" s="70" t="s">
        <v>1124</v>
      </c>
    </row>
    <row r="81" spans="1:7" ht="51.75" x14ac:dyDescent="0.25">
      <c r="A81" s="71">
        <v>73</v>
      </c>
      <c r="B81" s="70" t="s">
        <v>233</v>
      </c>
      <c r="C81" s="19" t="s">
        <v>74</v>
      </c>
      <c r="D81" s="19" t="s">
        <v>1072</v>
      </c>
      <c r="E81" s="57" t="s">
        <v>1157</v>
      </c>
      <c r="F81" s="57" t="s">
        <v>1158</v>
      </c>
      <c r="G81" s="70" t="s">
        <v>1124</v>
      </c>
    </row>
    <row r="82" spans="1:7" ht="51.75" x14ac:dyDescent="0.25">
      <c r="A82" s="71">
        <v>74</v>
      </c>
      <c r="B82" s="70" t="s">
        <v>234</v>
      </c>
      <c r="C82" s="19" t="s">
        <v>75</v>
      </c>
      <c r="D82" s="19" t="s">
        <v>1073</v>
      </c>
      <c r="E82" s="57" t="s">
        <v>1157</v>
      </c>
      <c r="F82" s="57" t="s">
        <v>1158</v>
      </c>
      <c r="G82" s="70" t="s">
        <v>1124</v>
      </c>
    </row>
    <row r="83" spans="1:7" ht="51.75" x14ac:dyDescent="0.25">
      <c r="A83" s="71">
        <v>75</v>
      </c>
      <c r="B83" s="70" t="s">
        <v>235</v>
      </c>
      <c r="C83" s="19" t="s">
        <v>76</v>
      </c>
      <c r="D83" s="19" t="s">
        <v>1074</v>
      </c>
      <c r="E83" s="57" t="s">
        <v>1157</v>
      </c>
      <c r="F83" s="57" t="s">
        <v>1158</v>
      </c>
      <c r="G83" s="70" t="s">
        <v>1124</v>
      </c>
    </row>
    <row r="84" spans="1:7" ht="51.75" x14ac:dyDescent="0.25">
      <c r="A84" s="71">
        <v>76</v>
      </c>
      <c r="B84" s="70" t="s">
        <v>236</v>
      </c>
      <c r="C84" s="19" t="s">
        <v>77</v>
      </c>
      <c r="D84" s="19" t="s">
        <v>1075</v>
      </c>
      <c r="E84" s="57" t="s">
        <v>1157</v>
      </c>
      <c r="F84" s="57" t="s">
        <v>1158</v>
      </c>
      <c r="G84" s="70" t="s">
        <v>1124</v>
      </c>
    </row>
    <row r="85" spans="1:7" ht="51.75" x14ac:dyDescent="0.25">
      <c r="A85" s="71">
        <v>77</v>
      </c>
      <c r="B85" s="70" t="s">
        <v>237</v>
      </c>
      <c r="C85" s="19" t="s">
        <v>78</v>
      </c>
      <c r="D85" s="19" t="s">
        <v>1076</v>
      </c>
      <c r="E85" s="57" t="s">
        <v>1157</v>
      </c>
      <c r="F85" s="57" t="s">
        <v>1158</v>
      </c>
      <c r="G85" s="70" t="s">
        <v>1124</v>
      </c>
    </row>
    <row r="86" spans="1:7" ht="13.9" customHeight="1" x14ac:dyDescent="0.25">
      <c r="A86" s="71">
        <v>78</v>
      </c>
      <c r="B86" s="70" t="s">
        <v>238</v>
      </c>
      <c r="C86" s="19" t="s">
        <v>79</v>
      </c>
      <c r="D86" s="19" t="s">
        <v>1077</v>
      </c>
      <c r="E86" s="57" t="s">
        <v>1157</v>
      </c>
      <c r="F86" s="57" t="s">
        <v>1158</v>
      </c>
      <c r="G86" s="70" t="s">
        <v>1124</v>
      </c>
    </row>
    <row r="87" spans="1:7" ht="51.75" x14ac:dyDescent="0.25">
      <c r="A87" s="71">
        <v>79</v>
      </c>
      <c r="B87" s="70" t="s">
        <v>239</v>
      </c>
      <c r="C87" s="19" t="s">
        <v>80</v>
      </c>
      <c r="D87" s="19" t="s">
        <v>1078</v>
      </c>
      <c r="E87" s="57" t="s">
        <v>1157</v>
      </c>
      <c r="F87" s="57" t="s">
        <v>1158</v>
      </c>
      <c r="G87" s="70" t="s">
        <v>1124</v>
      </c>
    </row>
    <row r="88" spans="1:7" ht="51.75" x14ac:dyDescent="0.25">
      <c r="A88" s="71">
        <v>80</v>
      </c>
      <c r="B88" s="70" t="s">
        <v>240</v>
      </c>
      <c r="C88" s="19" t="s">
        <v>81</v>
      </c>
      <c r="D88" s="19" t="s">
        <v>1079</v>
      </c>
      <c r="E88" s="57" t="s">
        <v>1157</v>
      </c>
      <c r="F88" s="57" t="s">
        <v>1158</v>
      </c>
      <c r="G88" s="70" t="s">
        <v>1124</v>
      </c>
    </row>
    <row r="89" spans="1:7" ht="51.75" x14ac:dyDescent="0.25">
      <c r="A89" s="71">
        <v>81</v>
      </c>
      <c r="B89" s="70" t="s">
        <v>241</v>
      </c>
      <c r="C89" s="19" t="s">
        <v>82</v>
      </c>
      <c r="D89" s="19" t="s">
        <v>1080</v>
      </c>
      <c r="E89" s="57" t="s">
        <v>1157</v>
      </c>
      <c r="F89" s="57" t="s">
        <v>1158</v>
      </c>
      <c r="G89" s="70" t="s">
        <v>1124</v>
      </c>
    </row>
    <row r="90" spans="1:7" ht="51.75" x14ac:dyDescent="0.25">
      <c r="A90" s="71">
        <v>82</v>
      </c>
      <c r="B90" s="70" t="s">
        <v>242</v>
      </c>
      <c r="C90" s="19" t="s">
        <v>83</v>
      </c>
      <c r="D90" s="19" t="s">
        <v>1081</v>
      </c>
      <c r="E90" s="57" t="s">
        <v>1157</v>
      </c>
      <c r="F90" s="57" t="s">
        <v>1158</v>
      </c>
      <c r="G90" s="70" t="s">
        <v>1124</v>
      </c>
    </row>
    <row r="91" spans="1:7" ht="51.75" x14ac:dyDescent="0.25">
      <c r="A91" s="71">
        <v>83</v>
      </c>
      <c r="B91" s="70" t="s">
        <v>243</v>
      </c>
      <c r="C91" s="19" t="s">
        <v>84</v>
      </c>
      <c r="D91" s="19" t="s">
        <v>1082</v>
      </c>
      <c r="E91" s="57" t="s">
        <v>1157</v>
      </c>
      <c r="F91" s="57" t="s">
        <v>1158</v>
      </c>
      <c r="G91" s="70" t="s">
        <v>1124</v>
      </c>
    </row>
    <row r="92" spans="1:7" ht="51.75" x14ac:dyDescent="0.25">
      <c r="A92" s="71">
        <v>84</v>
      </c>
      <c r="B92" s="70" t="s">
        <v>244</v>
      </c>
      <c r="C92" s="19" t="s">
        <v>85</v>
      </c>
      <c r="D92" s="19" t="s">
        <v>1083</v>
      </c>
      <c r="E92" s="57" t="s">
        <v>1157</v>
      </c>
      <c r="F92" s="57" t="s">
        <v>1158</v>
      </c>
      <c r="G92" s="70" t="s">
        <v>1124</v>
      </c>
    </row>
    <row r="93" spans="1:7" ht="51.75" x14ac:dyDescent="0.25">
      <c r="A93" s="71">
        <v>85</v>
      </c>
      <c r="B93" s="70" t="s">
        <v>245</v>
      </c>
      <c r="C93" s="19" t="s">
        <v>86</v>
      </c>
      <c r="D93" s="19" t="s">
        <v>1084</v>
      </c>
      <c r="E93" s="57" t="s">
        <v>1157</v>
      </c>
      <c r="F93" s="57" t="s">
        <v>1158</v>
      </c>
      <c r="G93" s="70" t="s">
        <v>1124</v>
      </c>
    </row>
  </sheetData>
  <sheetProtection autoFilter="0"/>
  <pageMargins left="0.7" right="0.7" top="0.75" bottom="0.75" header="0.3" footer="0.3"/>
  <pageSetup paperSize="9" orientation="portrait" horizontalDpi="4294967295"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36"/>
  <sheetViews>
    <sheetView workbookViewId="0">
      <selection activeCell="D1" sqref="D1"/>
    </sheetView>
  </sheetViews>
  <sheetFormatPr defaultRowHeight="15" x14ac:dyDescent="0.25"/>
  <cols>
    <col min="1" max="1" width="5.7109375" bestFit="1" customWidth="1"/>
    <col min="4" max="4" width="120.7109375" customWidth="1"/>
    <col min="5" max="5" width="120.7109375" style="1" customWidth="1"/>
    <col min="6" max="6" width="9.42578125" customWidth="1"/>
  </cols>
  <sheetData>
    <row r="1" spans="1:5" x14ac:dyDescent="0.25">
      <c r="A1" s="20" t="s">
        <v>1103</v>
      </c>
      <c r="B1" s="20" t="s">
        <v>1104</v>
      </c>
      <c r="C1" s="20" t="s">
        <v>1105</v>
      </c>
      <c r="D1" s="21" t="s">
        <v>1106</v>
      </c>
      <c r="E1" s="21" t="s">
        <v>1107</v>
      </c>
    </row>
    <row r="2" spans="1:5" ht="25.5" x14ac:dyDescent="0.25">
      <c r="A2" s="22" t="str">
        <f>Table4[[#This Row],[LPStype]]&amp;"."&amp;TRIM(LEFT(Table4[[#This Row],[Dsg_PT Servico]],3))</f>
        <v>T1.1.</v>
      </c>
      <c r="B2" s="22">
        <v>1</v>
      </c>
      <c r="C2" s="22" t="s">
        <v>105</v>
      </c>
      <c r="D2" s="23" t="s">
        <v>106</v>
      </c>
      <c r="E2" s="23" t="s">
        <v>107</v>
      </c>
    </row>
    <row r="3" spans="1:5" x14ac:dyDescent="0.25">
      <c r="A3" s="24" t="str">
        <f>Table4[[#This Row],[LPStype]]&amp;"."&amp;TRIM(LEFT(Table4[[#This Row],[Dsg_PT Servico]],3))</f>
        <v>T1.2.</v>
      </c>
      <c r="B3" s="24">
        <v>2</v>
      </c>
      <c r="C3" s="24" t="s">
        <v>105</v>
      </c>
      <c r="D3" s="25" t="s">
        <v>108</v>
      </c>
      <c r="E3" s="25" t="s">
        <v>109</v>
      </c>
    </row>
    <row r="4" spans="1:5" ht="63.75" x14ac:dyDescent="0.25">
      <c r="A4" s="22" t="str">
        <f>Table4[[#This Row],[LPStype]]&amp;"."&amp;TRIM(LEFT(Table4[[#This Row],[Dsg_PT Servico]],3))</f>
        <v>T1.3.</v>
      </c>
      <c r="B4" s="22">
        <v>3</v>
      </c>
      <c r="C4" s="22" t="s">
        <v>105</v>
      </c>
      <c r="D4" s="23" t="s">
        <v>110</v>
      </c>
      <c r="E4" s="23" t="s">
        <v>111</v>
      </c>
    </row>
    <row r="5" spans="1:5" ht="63.75" x14ac:dyDescent="0.25">
      <c r="A5" s="24" t="str">
        <f>Table4[[#This Row],[LPStype]]&amp;"."&amp;TRIM(LEFT(Table4[[#This Row],[Dsg_PT Servico]],3))</f>
        <v>T1.4.</v>
      </c>
      <c r="B5" s="24">
        <v>4</v>
      </c>
      <c r="C5" s="24" t="s">
        <v>105</v>
      </c>
      <c r="D5" s="25" t="s">
        <v>112</v>
      </c>
      <c r="E5" s="25" t="s">
        <v>113</v>
      </c>
    </row>
    <row r="6" spans="1:5" x14ac:dyDescent="0.25">
      <c r="A6" s="26" t="str">
        <f>Table4[[#This Row],[LPStype]]&amp;"."&amp;TRIM(LEFT(Table4[[#This Row],[Dsg_PT Servico]],3))</f>
        <v>T1.5.</v>
      </c>
      <c r="B6" s="26">
        <v>5</v>
      </c>
      <c r="C6" s="26" t="s">
        <v>105</v>
      </c>
      <c r="D6" s="27" t="s">
        <v>114</v>
      </c>
      <c r="E6" s="27" t="s">
        <v>115</v>
      </c>
    </row>
    <row r="7" spans="1:5" x14ac:dyDescent="0.25">
      <c r="A7" s="24" t="str">
        <f>Table4[[#This Row],[LPStype]]&amp;"."&amp;TRIM(LEFT(Table4[[#This Row],[Dsg_PT Servico]],3))</f>
        <v>T1.6.</v>
      </c>
      <c r="B7" s="24">
        <v>6</v>
      </c>
      <c r="C7" s="24" t="s">
        <v>105</v>
      </c>
      <c r="D7" s="25" t="s">
        <v>116</v>
      </c>
      <c r="E7" s="25" t="s">
        <v>117</v>
      </c>
    </row>
    <row r="8" spans="1:5" x14ac:dyDescent="0.25">
      <c r="A8" s="22" t="str">
        <f>Table4[[#This Row],[LPStype]]&amp;"."&amp;TRIM(LEFT(Table4[[#This Row],[Dsg_PT Servico]],3))</f>
        <v>T1.7.</v>
      </c>
      <c r="B8" s="22">
        <v>7</v>
      </c>
      <c r="C8" s="22" t="s">
        <v>105</v>
      </c>
      <c r="D8" s="23" t="s">
        <v>118</v>
      </c>
      <c r="E8" s="23" t="s">
        <v>119</v>
      </c>
    </row>
    <row r="9" spans="1:5" x14ac:dyDescent="0.25">
      <c r="A9" s="24" t="str">
        <f>Table4[[#This Row],[LPStype]]&amp;"."&amp;TRIM(LEFT(Table4[[#This Row],[Dsg_PT Servico]],3))</f>
        <v>T2.1.</v>
      </c>
      <c r="B9" s="24">
        <v>8</v>
      </c>
      <c r="C9" s="24" t="s">
        <v>120</v>
      </c>
      <c r="D9" s="25" t="s">
        <v>121</v>
      </c>
      <c r="E9" s="25" t="s">
        <v>122</v>
      </c>
    </row>
    <row r="10" spans="1:5" x14ac:dyDescent="0.25">
      <c r="A10" s="24" t="str">
        <f>Table4[[#This Row],[LPStype]]&amp;"."&amp;TRIM(LEFT(Table4[[#This Row],[Dsg_PT Servico]],3))</f>
        <v>T2.2.</v>
      </c>
      <c r="B10" s="24">
        <v>9</v>
      </c>
      <c r="C10" s="24" t="s">
        <v>120</v>
      </c>
      <c r="D10" s="25" t="s">
        <v>123</v>
      </c>
      <c r="E10" s="25" t="s">
        <v>124</v>
      </c>
    </row>
    <row r="11" spans="1:5" ht="25.5" x14ac:dyDescent="0.25">
      <c r="A11" s="24" t="str">
        <f>Table4[[#This Row],[LPStype]]&amp;"."&amp;TRIM(LEFT(Table4[[#This Row],[Dsg_PT Servico]],3))</f>
        <v>T2.3.</v>
      </c>
      <c r="B11" s="24">
        <v>10</v>
      </c>
      <c r="C11" s="24" t="s">
        <v>120</v>
      </c>
      <c r="D11" s="25" t="s">
        <v>125</v>
      </c>
      <c r="E11" s="25" t="s">
        <v>126</v>
      </c>
    </row>
    <row r="12" spans="1:5" x14ac:dyDescent="0.25">
      <c r="A12" s="24" t="str">
        <f>Table4[[#This Row],[LPStype]]&amp;"."&amp;TRIM(LEFT(Table4[[#This Row],[Dsg_PT Servico]],3))</f>
        <v>T2.4.</v>
      </c>
      <c r="B12" s="24">
        <v>11</v>
      </c>
      <c r="C12" s="24" t="s">
        <v>120</v>
      </c>
      <c r="D12" s="25" t="s">
        <v>127</v>
      </c>
      <c r="E12" s="25" t="s">
        <v>128</v>
      </c>
    </row>
    <row r="13" spans="1:5" ht="63.75" x14ac:dyDescent="0.25">
      <c r="A13" s="24" t="str">
        <f>Table4[[#This Row],[LPStype]]&amp;"."&amp;TRIM(LEFT(Table4[[#This Row],[Dsg_PT Servico]],3))</f>
        <v>T2.5.</v>
      </c>
      <c r="B13" s="24">
        <v>12</v>
      </c>
      <c r="C13" s="24" t="s">
        <v>120</v>
      </c>
      <c r="D13" s="25" t="s">
        <v>129</v>
      </c>
      <c r="E13" s="25" t="s">
        <v>130</v>
      </c>
    </row>
    <row r="14" spans="1:5" ht="63.75" x14ac:dyDescent="0.25">
      <c r="A14" s="24" t="str">
        <f>Table4[[#This Row],[LPStype]]&amp;"."&amp;TRIM(LEFT(Table4[[#This Row],[Dsg_PT Servico]],3))</f>
        <v>T2.6.</v>
      </c>
      <c r="B14" s="24">
        <v>13</v>
      </c>
      <c r="C14" s="24" t="s">
        <v>120</v>
      </c>
      <c r="D14" s="25" t="s">
        <v>131</v>
      </c>
      <c r="E14" s="25" t="s">
        <v>132</v>
      </c>
    </row>
    <row r="15" spans="1:5" x14ac:dyDescent="0.25">
      <c r="A15" s="24" t="str">
        <f>Table4[[#This Row],[LPStype]]&amp;"."&amp;TRIM(LEFT(Table4[[#This Row],[Dsg_PT Servico]],3))</f>
        <v>T2.7.</v>
      </c>
      <c r="B15" s="24">
        <v>14</v>
      </c>
      <c r="C15" s="24" t="s">
        <v>120</v>
      </c>
      <c r="D15" s="25" t="s">
        <v>133</v>
      </c>
      <c r="E15" s="25" t="s">
        <v>134</v>
      </c>
    </row>
    <row r="16" spans="1:5" x14ac:dyDescent="0.25">
      <c r="A16" s="24" t="str">
        <f>Table4[[#This Row],[LPStype]]&amp;"."&amp;TRIM(LEFT(Table4[[#This Row],[Dsg_PT Servico]],3))</f>
        <v>T2.8.</v>
      </c>
      <c r="B16" s="24">
        <v>15</v>
      </c>
      <c r="C16" s="24" t="s">
        <v>120</v>
      </c>
      <c r="D16" s="25" t="s">
        <v>135</v>
      </c>
      <c r="E16" s="25" t="s">
        <v>136</v>
      </c>
    </row>
    <row r="17" spans="1:5" x14ac:dyDescent="0.25">
      <c r="A17" s="24" t="str">
        <f>Table4[[#This Row],[LPStype]]&amp;"."&amp;TRIM(LEFT(Table4[[#This Row],[Dsg_PT Servico]],3))</f>
        <v>T2.9.</v>
      </c>
      <c r="B17" s="24">
        <v>16</v>
      </c>
      <c r="C17" s="24" t="s">
        <v>120</v>
      </c>
      <c r="D17" s="25" t="s">
        <v>137</v>
      </c>
      <c r="E17" s="25" t="s">
        <v>138</v>
      </c>
    </row>
    <row r="18" spans="1:5" x14ac:dyDescent="0.25">
      <c r="A18" s="22" t="str">
        <f>Table4[[#This Row],[LPStype]]&amp;"."&amp;TRIM(LEFT(Table4[[#This Row],[Dsg_PT Servico]],3))</f>
        <v>T3.1.</v>
      </c>
      <c r="B18" s="22">
        <v>17</v>
      </c>
      <c r="C18" s="22" t="s">
        <v>139</v>
      </c>
      <c r="D18" s="23" t="s">
        <v>92</v>
      </c>
      <c r="E18" s="23" t="s">
        <v>140</v>
      </c>
    </row>
    <row r="19" spans="1:5" ht="25.5" x14ac:dyDescent="0.25">
      <c r="A19" s="24" t="str">
        <f>Table4[[#This Row],[LPStype]]&amp;"."&amp;TRIM(LEFT(Table4[[#This Row],[Dsg_PT Servico]],3))</f>
        <v>T3.2.</v>
      </c>
      <c r="B19" s="24">
        <v>18</v>
      </c>
      <c r="C19" s="24" t="s">
        <v>139</v>
      </c>
      <c r="D19" s="25" t="s">
        <v>93</v>
      </c>
      <c r="E19" s="25" t="s">
        <v>141</v>
      </c>
    </row>
    <row r="20" spans="1:5" x14ac:dyDescent="0.25">
      <c r="A20" s="22" t="str">
        <f>Table4[[#This Row],[LPStype]]&amp;"."&amp;TRIM(LEFT(Table4[[#This Row],[Dsg_PT Servico]],3))</f>
        <v>T3.3.</v>
      </c>
      <c r="B20" s="22">
        <v>19</v>
      </c>
      <c r="C20" s="22" t="s">
        <v>139</v>
      </c>
      <c r="D20" s="23" t="s">
        <v>94</v>
      </c>
      <c r="E20" s="23" t="s">
        <v>142</v>
      </c>
    </row>
    <row r="21" spans="1:5" x14ac:dyDescent="0.25">
      <c r="A21" s="24" t="str">
        <f>Table4[[#This Row],[LPStype]]&amp;"."&amp;TRIM(LEFT(Table4[[#This Row],[Dsg_PT Servico]],3))</f>
        <v>T3.4.</v>
      </c>
      <c r="B21" s="24">
        <v>20</v>
      </c>
      <c r="C21" s="24" t="s">
        <v>139</v>
      </c>
      <c r="D21" s="25" t="s">
        <v>95</v>
      </c>
      <c r="E21" s="25" t="s">
        <v>143</v>
      </c>
    </row>
    <row r="22" spans="1:5" x14ac:dyDescent="0.25">
      <c r="A22" s="22" t="str">
        <f>Table4[[#This Row],[LPStype]]&amp;"."&amp;TRIM(LEFT(Table4[[#This Row],[Dsg_PT Servico]],3))</f>
        <v>T3.5.</v>
      </c>
      <c r="B22" s="22">
        <v>21</v>
      </c>
      <c r="C22" s="22" t="s">
        <v>139</v>
      </c>
      <c r="D22" s="23" t="s">
        <v>96</v>
      </c>
      <c r="E22" s="23" t="s">
        <v>144</v>
      </c>
    </row>
    <row r="23" spans="1:5" ht="63.75" x14ac:dyDescent="0.25">
      <c r="A23" s="24" t="str">
        <f>Table4[[#This Row],[LPStype]]&amp;"."&amp;TRIM(LEFT(Table4[[#This Row],[Dsg_PT Servico]],3))</f>
        <v>T3.6.</v>
      </c>
      <c r="B23" s="24">
        <v>22</v>
      </c>
      <c r="C23" s="24" t="s">
        <v>139</v>
      </c>
      <c r="D23" s="25" t="s">
        <v>97</v>
      </c>
      <c r="E23" s="25" t="s">
        <v>145</v>
      </c>
    </row>
    <row r="24" spans="1:5" ht="51" x14ac:dyDescent="0.25">
      <c r="A24" s="22" t="str">
        <f>Table4[[#This Row],[LPStype]]&amp;"."&amp;TRIM(LEFT(Table4[[#This Row],[Dsg_PT Servico]],3))</f>
        <v>T3.7.</v>
      </c>
      <c r="B24" s="22">
        <v>23</v>
      </c>
      <c r="C24" s="22" t="s">
        <v>139</v>
      </c>
      <c r="D24" s="23" t="s">
        <v>98</v>
      </c>
      <c r="E24" s="23" t="s">
        <v>146</v>
      </c>
    </row>
    <row r="25" spans="1:5" x14ac:dyDescent="0.25">
      <c r="A25" s="28" t="str">
        <f>Table4[[#This Row],[LPStype]]&amp;"."&amp;TRIM(LEFT(Table4[[#This Row],[Dsg_PT Servico]],3))</f>
        <v>T3.8.</v>
      </c>
      <c r="B25" s="28">
        <v>24</v>
      </c>
      <c r="C25" s="28" t="s">
        <v>139</v>
      </c>
      <c r="D25" s="29" t="s">
        <v>99</v>
      </c>
      <c r="E25" s="29" t="s">
        <v>147</v>
      </c>
    </row>
    <row r="26" spans="1:5" ht="38.25" x14ac:dyDescent="0.25">
      <c r="A26" s="22" t="str">
        <f>Table4[[#This Row],[LPStype]]&amp;"."&amp;TRIM(LEFT(Table4[[#This Row],[Dsg_PT Servico]],3))</f>
        <v>T3.9.</v>
      </c>
      <c r="B26" s="22">
        <v>25</v>
      </c>
      <c r="C26" s="22" t="s">
        <v>139</v>
      </c>
      <c r="D26" s="23" t="s">
        <v>100</v>
      </c>
      <c r="E26" s="23" t="s">
        <v>148</v>
      </c>
    </row>
    <row r="27" spans="1:5" ht="25.5" x14ac:dyDescent="0.25">
      <c r="A27" s="24" t="str">
        <f>Table4[[#This Row],[LPStype]]&amp;"."&amp;TRIM(LEFT(Table4[[#This Row],[Dsg_PT Servico]],3))</f>
        <v>T3.10.</v>
      </c>
      <c r="B27" s="24">
        <v>26</v>
      </c>
      <c r="C27" s="24" t="s">
        <v>139</v>
      </c>
      <c r="D27" s="25" t="s">
        <v>101</v>
      </c>
      <c r="E27" s="25" t="s">
        <v>149</v>
      </c>
    </row>
    <row r="28" spans="1:5" x14ac:dyDescent="0.25">
      <c r="A28" s="22" t="str">
        <f>Table4[[#This Row],[LPStype]]&amp;"."&amp;TRIM(LEFT(Table4[[#This Row],[Dsg_PT Servico]],3))</f>
        <v>T3.11.</v>
      </c>
      <c r="B28" s="22">
        <v>27</v>
      </c>
      <c r="C28" s="22" t="s">
        <v>139</v>
      </c>
      <c r="D28" s="23" t="s">
        <v>102</v>
      </c>
      <c r="E28" s="23" t="s">
        <v>150</v>
      </c>
    </row>
    <row r="29" spans="1:5" x14ac:dyDescent="0.25">
      <c r="A29" s="24" t="str">
        <f>Table4[[#This Row],[LPStype]]&amp;"."&amp;TRIM(LEFT(Table4[[#This Row],[Dsg_PT Servico]],3))</f>
        <v>T3.12.</v>
      </c>
      <c r="B29" s="24">
        <v>28</v>
      </c>
      <c r="C29" s="24" t="s">
        <v>139</v>
      </c>
      <c r="D29" s="25" t="s">
        <v>151</v>
      </c>
      <c r="E29" s="25" t="s">
        <v>152</v>
      </c>
    </row>
    <row r="30" spans="1:5" x14ac:dyDescent="0.25">
      <c r="A30" s="22" t="str">
        <f>Table4[[#This Row],[LPStype]]&amp;"."&amp;TRIM(LEFT(Table4[[#This Row],[Dsg_PT Servico]],3))</f>
        <v>T3.13.</v>
      </c>
      <c r="B30" s="22">
        <v>29</v>
      </c>
      <c r="C30" s="22" t="s">
        <v>139</v>
      </c>
      <c r="D30" s="23" t="s">
        <v>103</v>
      </c>
      <c r="E30" s="23" t="s">
        <v>153</v>
      </c>
    </row>
    <row r="36" spans="2:2" x14ac:dyDescent="0.25">
      <c r="B36">
        <v>1</v>
      </c>
    </row>
  </sheetData>
  <sheetProtection algorithmName="SHA-512" hashValue="PJjf/yKQ2zNBrDUuiB16p5HHxPKS5I9AEFILUhPisumzJueM5ea/9mBFFr2w7LYIWMBst4G42sAzbZjLohfBUQ==" saltValue="1qYp9zMhw+HTqoGaNmSCeA==" spinCount="100000" sheet="1" objects="1" scenarios="1" autoFilter="0"/>
  <pageMargins left="0.7" right="0.7" top="0.75" bottom="0.75" header="0.3" footer="0.3"/>
  <pageSetup paperSize="9"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248"/>
  <sheetViews>
    <sheetView workbookViewId="0">
      <selection activeCell="A21" sqref="A21"/>
    </sheetView>
  </sheetViews>
  <sheetFormatPr defaultRowHeight="15" x14ac:dyDescent="0.25"/>
  <cols>
    <col min="1" max="1" width="9" customWidth="1"/>
    <col min="2" max="2" width="61.5703125" bestFit="1" customWidth="1"/>
    <col min="3" max="3" width="46.7109375" bestFit="1" customWidth="1"/>
  </cols>
  <sheetData>
    <row r="1" spans="1:3" x14ac:dyDescent="0.25">
      <c r="A1" s="30" t="s">
        <v>269</v>
      </c>
      <c r="B1" s="30" t="s">
        <v>270</v>
      </c>
      <c r="C1" s="31" t="s">
        <v>271</v>
      </c>
    </row>
    <row r="2" spans="1:3" x14ac:dyDescent="0.25">
      <c r="A2" s="32" t="s">
        <v>272</v>
      </c>
      <c r="B2" s="32" t="s">
        <v>273</v>
      </c>
      <c r="C2" s="33" t="s">
        <v>274</v>
      </c>
    </row>
    <row r="3" spans="1:3" x14ac:dyDescent="0.25">
      <c r="A3" s="34" t="s">
        <v>275</v>
      </c>
      <c r="B3" s="34" t="s">
        <v>276</v>
      </c>
      <c r="C3" s="35" t="s">
        <v>277</v>
      </c>
    </row>
    <row r="4" spans="1:3" x14ac:dyDescent="0.25">
      <c r="A4" s="32" t="s">
        <v>278</v>
      </c>
      <c r="B4" s="32" t="s">
        <v>279</v>
      </c>
      <c r="C4" s="33" t="s">
        <v>280</v>
      </c>
    </row>
    <row r="5" spans="1:3" x14ac:dyDescent="0.25">
      <c r="A5" s="34" t="s">
        <v>281</v>
      </c>
      <c r="B5" s="34" t="s">
        <v>282</v>
      </c>
      <c r="C5" s="35" t="s">
        <v>283</v>
      </c>
    </row>
    <row r="6" spans="1:3" x14ac:dyDescent="0.25">
      <c r="A6" s="32" t="s">
        <v>284</v>
      </c>
      <c r="B6" s="32" t="s">
        <v>285</v>
      </c>
      <c r="C6" s="33" t="s">
        <v>286</v>
      </c>
    </row>
    <row r="7" spans="1:3" x14ac:dyDescent="0.25">
      <c r="A7" s="34" t="s">
        <v>287</v>
      </c>
      <c r="B7" s="34" t="s">
        <v>288</v>
      </c>
      <c r="C7" s="35" t="s">
        <v>289</v>
      </c>
    </row>
    <row r="8" spans="1:3" x14ac:dyDescent="0.25">
      <c r="A8" s="32" t="s">
        <v>290</v>
      </c>
      <c r="B8" s="32" t="s">
        <v>291</v>
      </c>
      <c r="C8" s="33" t="s">
        <v>292</v>
      </c>
    </row>
    <row r="9" spans="1:3" x14ac:dyDescent="0.25">
      <c r="A9" s="34" t="s">
        <v>293</v>
      </c>
      <c r="B9" s="34" t="s">
        <v>294</v>
      </c>
      <c r="C9" s="35" t="s">
        <v>295</v>
      </c>
    </row>
    <row r="10" spans="1:3" x14ac:dyDescent="0.25">
      <c r="A10" s="32" t="s">
        <v>296</v>
      </c>
      <c r="B10" s="32" t="s">
        <v>297</v>
      </c>
      <c r="C10" s="33" t="s">
        <v>298</v>
      </c>
    </row>
    <row r="11" spans="1:3" x14ac:dyDescent="0.25">
      <c r="A11" s="34" t="s">
        <v>299</v>
      </c>
      <c r="B11" s="34" t="s">
        <v>300</v>
      </c>
      <c r="C11" s="35" t="s">
        <v>301</v>
      </c>
    </row>
    <row r="12" spans="1:3" x14ac:dyDescent="0.25">
      <c r="A12" s="32" t="s">
        <v>302</v>
      </c>
      <c r="B12" s="32" t="s">
        <v>303</v>
      </c>
      <c r="C12" s="33" t="s">
        <v>304</v>
      </c>
    </row>
    <row r="13" spans="1:3" x14ac:dyDescent="0.25">
      <c r="A13" s="34" t="s">
        <v>305</v>
      </c>
      <c r="B13" s="34" t="s">
        <v>306</v>
      </c>
      <c r="C13" s="35" t="s">
        <v>307</v>
      </c>
    </row>
    <row r="14" spans="1:3" x14ac:dyDescent="0.25">
      <c r="A14" s="32" t="s">
        <v>308</v>
      </c>
      <c r="B14" s="32" t="s">
        <v>309</v>
      </c>
      <c r="C14" s="33" t="s">
        <v>310</v>
      </c>
    </row>
    <row r="15" spans="1:3" x14ac:dyDescent="0.25">
      <c r="A15" s="34" t="s">
        <v>311</v>
      </c>
      <c r="B15" s="34" t="s">
        <v>312</v>
      </c>
      <c r="C15" s="35" t="s">
        <v>313</v>
      </c>
    </row>
    <row r="16" spans="1:3" x14ac:dyDescent="0.25">
      <c r="A16" s="32" t="s">
        <v>314</v>
      </c>
      <c r="B16" s="32" t="s">
        <v>315</v>
      </c>
      <c r="C16" s="33" t="s">
        <v>316</v>
      </c>
    </row>
    <row r="17" spans="1:3" x14ac:dyDescent="0.25">
      <c r="A17" s="34" t="s">
        <v>317</v>
      </c>
      <c r="B17" s="34" t="s">
        <v>318</v>
      </c>
      <c r="C17" s="35" t="s">
        <v>319</v>
      </c>
    </row>
    <row r="18" spans="1:3" x14ac:dyDescent="0.25">
      <c r="A18" s="32" t="s">
        <v>320</v>
      </c>
      <c r="B18" s="32" t="s">
        <v>321</v>
      </c>
      <c r="C18" s="33" t="s">
        <v>322</v>
      </c>
    </row>
    <row r="19" spans="1:3" x14ac:dyDescent="0.25">
      <c r="A19" s="34" t="s">
        <v>323</v>
      </c>
      <c r="B19" s="34" t="s">
        <v>324</v>
      </c>
      <c r="C19" s="35" t="s">
        <v>325</v>
      </c>
    </row>
    <row r="20" spans="1:3" x14ac:dyDescent="0.25">
      <c r="A20" s="32" t="s">
        <v>326</v>
      </c>
      <c r="B20" s="32" t="s">
        <v>327</v>
      </c>
      <c r="C20" s="33" t="s">
        <v>328</v>
      </c>
    </row>
    <row r="21" spans="1:3" x14ac:dyDescent="0.25">
      <c r="A21" s="34" t="s">
        <v>329</v>
      </c>
      <c r="B21" s="34" t="s">
        <v>330</v>
      </c>
      <c r="C21" s="35" t="s">
        <v>331</v>
      </c>
    </row>
    <row r="22" spans="1:3" x14ac:dyDescent="0.25">
      <c r="A22" s="32" t="s">
        <v>332</v>
      </c>
      <c r="B22" s="32" t="s">
        <v>333</v>
      </c>
      <c r="C22" s="33" t="s">
        <v>334</v>
      </c>
    </row>
    <row r="23" spans="1:3" x14ac:dyDescent="0.25">
      <c r="A23" s="34" t="s">
        <v>335</v>
      </c>
      <c r="B23" s="34" t="s">
        <v>336</v>
      </c>
      <c r="C23" s="35" t="s">
        <v>337</v>
      </c>
    </row>
    <row r="24" spans="1:3" x14ac:dyDescent="0.25">
      <c r="A24" s="32" t="s">
        <v>338</v>
      </c>
      <c r="B24" s="32" t="s">
        <v>339</v>
      </c>
      <c r="C24" s="33" t="s">
        <v>340</v>
      </c>
    </row>
    <row r="25" spans="1:3" x14ac:dyDescent="0.25">
      <c r="A25" s="34" t="s">
        <v>341</v>
      </c>
      <c r="B25" s="34" t="s">
        <v>342</v>
      </c>
      <c r="C25" s="35" t="s">
        <v>343</v>
      </c>
    </row>
    <row r="26" spans="1:3" x14ac:dyDescent="0.25">
      <c r="A26" s="32" t="s">
        <v>344</v>
      </c>
      <c r="B26" s="32" t="s">
        <v>345</v>
      </c>
      <c r="C26" s="33" t="s">
        <v>346</v>
      </c>
    </row>
    <row r="27" spans="1:3" x14ac:dyDescent="0.25">
      <c r="A27" s="34" t="s">
        <v>347</v>
      </c>
      <c r="B27" s="34" t="s">
        <v>348</v>
      </c>
      <c r="C27" s="35" t="s">
        <v>349</v>
      </c>
    </row>
    <row r="28" spans="1:3" x14ac:dyDescent="0.25">
      <c r="A28" s="32" t="s">
        <v>350</v>
      </c>
      <c r="B28" s="32" t="s">
        <v>351</v>
      </c>
      <c r="C28" s="33" t="s">
        <v>352</v>
      </c>
    </row>
    <row r="29" spans="1:3" x14ac:dyDescent="0.25">
      <c r="A29" s="34" t="s">
        <v>353</v>
      </c>
      <c r="B29" s="34" t="s">
        <v>354</v>
      </c>
      <c r="C29" s="35" t="s">
        <v>355</v>
      </c>
    </row>
    <row r="30" spans="1:3" x14ac:dyDescent="0.25">
      <c r="A30" s="32" t="s">
        <v>356</v>
      </c>
      <c r="B30" s="32" t="s">
        <v>357</v>
      </c>
      <c r="C30" s="33" t="s">
        <v>358</v>
      </c>
    </row>
    <row r="31" spans="1:3" x14ac:dyDescent="0.25">
      <c r="A31" s="34" t="s">
        <v>359</v>
      </c>
      <c r="B31" s="34" t="s">
        <v>360</v>
      </c>
      <c r="C31" s="35" t="s">
        <v>361</v>
      </c>
    </row>
    <row r="32" spans="1:3" x14ac:dyDescent="0.25">
      <c r="A32" s="32" t="s">
        <v>362</v>
      </c>
      <c r="B32" s="32" t="s">
        <v>363</v>
      </c>
      <c r="C32" s="33" t="s">
        <v>364</v>
      </c>
    </row>
    <row r="33" spans="1:3" x14ac:dyDescent="0.25">
      <c r="A33" s="34" t="s">
        <v>365</v>
      </c>
      <c r="B33" s="34" t="s">
        <v>366</v>
      </c>
      <c r="C33" s="35" t="s">
        <v>367</v>
      </c>
    </row>
    <row r="34" spans="1:3" x14ac:dyDescent="0.25">
      <c r="A34" s="32" t="s">
        <v>368</v>
      </c>
      <c r="B34" s="32" t="s">
        <v>369</v>
      </c>
      <c r="C34" s="33" t="s">
        <v>370</v>
      </c>
    </row>
    <row r="35" spans="1:3" x14ac:dyDescent="0.25">
      <c r="A35" s="34" t="s">
        <v>371</v>
      </c>
      <c r="B35" s="34" t="s">
        <v>372</v>
      </c>
      <c r="C35" s="35" t="s">
        <v>373</v>
      </c>
    </row>
    <row r="36" spans="1:3" x14ac:dyDescent="0.25">
      <c r="A36" s="32" t="s">
        <v>374</v>
      </c>
      <c r="B36" s="32" t="s">
        <v>375</v>
      </c>
      <c r="C36" s="33" t="s">
        <v>376</v>
      </c>
    </row>
    <row r="37" spans="1:3" x14ac:dyDescent="0.25">
      <c r="A37" s="34" t="s">
        <v>377</v>
      </c>
      <c r="B37" s="34" t="s">
        <v>378</v>
      </c>
      <c r="C37" s="35" t="s">
        <v>379</v>
      </c>
    </row>
    <row r="38" spans="1:3" x14ac:dyDescent="0.25">
      <c r="A38" s="32" t="s">
        <v>380</v>
      </c>
      <c r="B38" s="32" t="s">
        <v>381</v>
      </c>
      <c r="C38" s="33" t="s">
        <v>382</v>
      </c>
    </row>
    <row r="39" spans="1:3" x14ac:dyDescent="0.25">
      <c r="A39" s="34" t="s">
        <v>383</v>
      </c>
      <c r="B39" s="34" t="s">
        <v>384</v>
      </c>
      <c r="C39" s="35" t="s">
        <v>385</v>
      </c>
    </row>
    <row r="40" spans="1:3" x14ac:dyDescent="0.25">
      <c r="A40" s="32" t="s">
        <v>386</v>
      </c>
      <c r="B40" s="32" t="s">
        <v>387</v>
      </c>
      <c r="C40" s="33" t="s">
        <v>388</v>
      </c>
    </row>
    <row r="41" spans="1:3" x14ac:dyDescent="0.25">
      <c r="A41" s="34" t="s">
        <v>389</v>
      </c>
      <c r="B41" s="34" t="s">
        <v>390</v>
      </c>
      <c r="C41" s="35" t="s">
        <v>391</v>
      </c>
    </row>
    <row r="42" spans="1:3" x14ac:dyDescent="0.25">
      <c r="A42" s="32" t="s">
        <v>392</v>
      </c>
      <c r="B42" s="32" t="s">
        <v>393</v>
      </c>
      <c r="C42" s="33" t="s">
        <v>394</v>
      </c>
    </row>
    <row r="43" spans="1:3" x14ac:dyDescent="0.25">
      <c r="A43" s="34" t="s">
        <v>395</v>
      </c>
      <c r="B43" s="34" t="s">
        <v>396</v>
      </c>
      <c r="C43" s="35" t="s">
        <v>397</v>
      </c>
    </row>
    <row r="44" spans="1:3" x14ac:dyDescent="0.25">
      <c r="A44" s="32" t="s">
        <v>398</v>
      </c>
      <c r="B44" s="32" t="s">
        <v>399</v>
      </c>
      <c r="C44" s="33" t="s">
        <v>400</v>
      </c>
    </row>
    <row r="45" spans="1:3" x14ac:dyDescent="0.25">
      <c r="A45" s="34" t="s">
        <v>401</v>
      </c>
      <c r="B45" s="34" t="s">
        <v>402</v>
      </c>
      <c r="C45" s="35" t="s">
        <v>403</v>
      </c>
    </row>
    <row r="46" spans="1:3" x14ac:dyDescent="0.25">
      <c r="A46" s="32" t="s">
        <v>404</v>
      </c>
      <c r="B46" s="32" t="s">
        <v>405</v>
      </c>
      <c r="C46" s="33" t="s">
        <v>406</v>
      </c>
    </row>
    <row r="47" spans="1:3" x14ac:dyDescent="0.25">
      <c r="A47" s="34" t="s">
        <v>407</v>
      </c>
      <c r="B47" s="34" t="s">
        <v>408</v>
      </c>
      <c r="C47" s="35" t="s">
        <v>409</v>
      </c>
    </row>
    <row r="48" spans="1:3" x14ac:dyDescent="0.25">
      <c r="A48" s="32" t="s">
        <v>410</v>
      </c>
      <c r="B48" s="32" t="s">
        <v>411</v>
      </c>
      <c r="C48" s="33" t="s">
        <v>412</v>
      </c>
    </row>
    <row r="49" spans="1:3" x14ac:dyDescent="0.25">
      <c r="A49" s="34" t="s">
        <v>413</v>
      </c>
      <c r="B49" s="34" t="s">
        <v>414</v>
      </c>
      <c r="C49" s="35" t="s">
        <v>415</v>
      </c>
    </row>
    <row r="50" spans="1:3" x14ac:dyDescent="0.25">
      <c r="A50" s="32" t="s">
        <v>416</v>
      </c>
      <c r="B50" s="32" t="s">
        <v>417</v>
      </c>
      <c r="C50" s="33" t="s">
        <v>418</v>
      </c>
    </row>
    <row r="51" spans="1:3" x14ac:dyDescent="0.25">
      <c r="A51" s="34" t="s">
        <v>419</v>
      </c>
      <c r="B51" s="34" t="s">
        <v>420</v>
      </c>
      <c r="C51" s="35" t="s">
        <v>421</v>
      </c>
    </row>
    <row r="52" spans="1:3" x14ac:dyDescent="0.25">
      <c r="A52" s="32" t="s">
        <v>422</v>
      </c>
      <c r="B52" s="32" t="s">
        <v>423</v>
      </c>
      <c r="C52" s="33" t="s">
        <v>424</v>
      </c>
    </row>
    <row r="53" spans="1:3" x14ac:dyDescent="0.25">
      <c r="A53" s="34" t="s">
        <v>425</v>
      </c>
      <c r="B53" s="34" t="s">
        <v>426</v>
      </c>
      <c r="C53" s="35" t="s">
        <v>427</v>
      </c>
    </row>
    <row r="54" spans="1:3" x14ac:dyDescent="0.25">
      <c r="A54" s="32" t="s">
        <v>428</v>
      </c>
      <c r="B54" s="32" t="s">
        <v>429</v>
      </c>
      <c r="C54" s="33" t="s">
        <v>430</v>
      </c>
    </row>
    <row r="55" spans="1:3" x14ac:dyDescent="0.25">
      <c r="A55" s="34" t="s">
        <v>431</v>
      </c>
      <c r="B55" s="34" t="s">
        <v>432</v>
      </c>
      <c r="C55" s="35" t="s">
        <v>433</v>
      </c>
    </row>
    <row r="56" spans="1:3" x14ac:dyDescent="0.25">
      <c r="A56" s="32" t="s">
        <v>434</v>
      </c>
      <c r="B56" s="32" t="s">
        <v>435</v>
      </c>
      <c r="C56" s="33" t="s">
        <v>436</v>
      </c>
    </row>
    <row r="57" spans="1:3" x14ac:dyDescent="0.25">
      <c r="A57" s="34" t="s">
        <v>437</v>
      </c>
      <c r="B57" s="34" t="s">
        <v>438</v>
      </c>
      <c r="C57" s="35" t="s">
        <v>439</v>
      </c>
    </row>
    <row r="58" spans="1:3" x14ac:dyDescent="0.25">
      <c r="A58" s="32" t="s">
        <v>440</v>
      </c>
      <c r="B58" s="32" t="s">
        <v>441</v>
      </c>
      <c r="C58" s="33" t="s">
        <v>442</v>
      </c>
    </row>
    <row r="59" spans="1:3" x14ac:dyDescent="0.25">
      <c r="A59" s="34" t="s">
        <v>443</v>
      </c>
      <c r="B59" s="34" t="s">
        <v>444</v>
      </c>
      <c r="C59" s="35" t="s">
        <v>445</v>
      </c>
    </row>
    <row r="60" spans="1:3" x14ac:dyDescent="0.25">
      <c r="A60" s="32" t="s">
        <v>446</v>
      </c>
      <c r="B60" s="32" t="s">
        <v>447</v>
      </c>
      <c r="C60" s="33" t="s">
        <v>448</v>
      </c>
    </row>
    <row r="61" spans="1:3" x14ac:dyDescent="0.25">
      <c r="A61" s="34" t="s">
        <v>449</v>
      </c>
      <c r="B61" s="34" t="s">
        <v>450</v>
      </c>
      <c r="C61" s="35" t="s">
        <v>451</v>
      </c>
    </row>
    <row r="62" spans="1:3" x14ac:dyDescent="0.25">
      <c r="A62" s="32" t="s">
        <v>452</v>
      </c>
      <c r="B62" s="32" t="s">
        <v>453</v>
      </c>
      <c r="C62" s="33" t="s">
        <v>454</v>
      </c>
    </row>
    <row r="63" spans="1:3" x14ac:dyDescent="0.25">
      <c r="A63" s="34" t="s">
        <v>455</v>
      </c>
      <c r="B63" s="34" t="s">
        <v>456</v>
      </c>
      <c r="C63" s="35" t="s">
        <v>457</v>
      </c>
    </row>
    <row r="64" spans="1:3" x14ac:dyDescent="0.25">
      <c r="A64" s="32" t="s">
        <v>458</v>
      </c>
      <c r="B64" s="32" t="s">
        <v>459</v>
      </c>
      <c r="C64" s="33" t="s">
        <v>460</v>
      </c>
    </row>
    <row r="65" spans="1:3" x14ac:dyDescent="0.25">
      <c r="A65" s="34" t="s">
        <v>461</v>
      </c>
      <c r="B65" s="34" t="s">
        <v>462</v>
      </c>
      <c r="C65" s="35" t="s">
        <v>463</v>
      </c>
    </row>
    <row r="66" spans="1:3" x14ac:dyDescent="0.25">
      <c r="A66" s="32" t="s">
        <v>464</v>
      </c>
      <c r="B66" s="32" t="s">
        <v>465</v>
      </c>
      <c r="C66" s="33" t="s">
        <v>466</v>
      </c>
    </row>
    <row r="67" spans="1:3" x14ac:dyDescent="0.25">
      <c r="A67" s="34" t="s">
        <v>467</v>
      </c>
      <c r="B67" s="34" t="s">
        <v>468</v>
      </c>
      <c r="C67" s="35" t="s">
        <v>469</v>
      </c>
    </row>
    <row r="68" spans="1:3" x14ac:dyDescent="0.25">
      <c r="A68" s="32" t="s">
        <v>470</v>
      </c>
      <c r="B68" s="32" t="s">
        <v>471</v>
      </c>
      <c r="C68" s="33" t="s">
        <v>472</v>
      </c>
    </row>
    <row r="69" spans="1:3" x14ac:dyDescent="0.25">
      <c r="A69" s="34" t="s">
        <v>473</v>
      </c>
      <c r="B69" s="34" t="s">
        <v>474</v>
      </c>
      <c r="C69" s="35" t="s">
        <v>475</v>
      </c>
    </row>
    <row r="70" spans="1:3" x14ac:dyDescent="0.25">
      <c r="A70" s="32" t="s">
        <v>476</v>
      </c>
      <c r="B70" s="32" t="s">
        <v>477</v>
      </c>
      <c r="C70" s="33" t="s">
        <v>478</v>
      </c>
    </row>
    <row r="71" spans="1:3" x14ac:dyDescent="0.25">
      <c r="A71" s="34" t="s">
        <v>479</v>
      </c>
      <c r="B71" s="34" t="s">
        <v>480</v>
      </c>
      <c r="C71" s="35" t="s">
        <v>481</v>
      </c>
    </row>
    <row r="72" spans="1:3" x14ac:dyDescent="0.25">
      <c r="A72" s="32" t="s">
        <v>482</v>
      </c>
      <c r="B72" s="32" t="s">
        <v>483</v>
      </c>
      <c r="C72" s="33" t="s">
        <v>484</v>
      </c>
    </row>
    <row r="73" spans="1:3" x14ac:dyDescent="0.25">
      <c r="A73" s="34" t="s">
        <v>485</v>
      </c>
      <c r="B73" s="34" t="s">
        <v>486</v>
      </c>
      <c r="C73" s="35" t="s">
        <v>487</v>
      </c>
    </row>
    <row r="74" spans="1:3" x14ac:dyDescent="0.25">
      <c r="A74" s="32" t="s">
        <v>488</v>
      </c>
      <c r="B74" s="32" t="s">
        <v>489</v>
      </c>
      <c r="C74" s="33" t="s">
        <v>490</v>
      </c>
    </row>
    <row r="75" spans="1:3" x14ac:dyDescent="0.25">
      <c r="A75" s="34" t="s">
        <v>491</v>
      </c>
      <c r="B75" s="34" t="s">
        <v>492</v>
      </c>
      <c r="C75" s="35" t="s">
        <v>493</v>
      </c>
    </row>
    <row r="76" spans="1:3" x14ac:dyDescent="0.25">
      <c r="A76" s="32" t="s">
        <v>494</v>
      </c>
      <c r="B76" s="32" t="s">
        <v>495</v>
      </c>
      <c r="C76" s="33" t="s">
        <v>496</v>
      </c>
    </row>
    <row r="77" spans="1:3" x14ac:dyDescent="0.25">
      <c r="A77" s="34" t="s">
        <v>497</v>
      </c>
      <c r="B77" s="34" t="s">
        <v>498</v>
      </c>
      <c r="C77" s="35" t="s">
        <v>499</v>
      </c>
    </row>
    <row r="78" spans="1:3" x14ac:dyDescent="0.25">
      <c r="A78" s="32" t="s">
        <v>500</v>
      </c>
      <c r="B78" s="32" t="s">
        <v>501</v>
      </c>
      <c r="C78" s="33" t="s">
        <v>502</v>
      </c>
    </row>
    <row r="79" spans="1:3" x14ac:dyDescent="0.25">
      <c r="A79" s="34" t="s">
        <v>503</v>
      </c>
      <c r="B79" s="34" t="s">
        <v>504</v>
      </c>
      <c r="C79" s="35" t="s">
        <v>505</v>
      </c>
    </row>
    <row r="80" spans="1:3" x14ac:dyDescent="0.25">
      <c r="A80" s="32" t="s">
        <v>506</v>
      </c>
      <c r="B80" s="32" t="s">
        <v>507</v>
      </c>
      <c r="C80" s="33" t="s">
        <v>508</v>
      </c>
    </row>
    <row r="81" spans="1:3" x14ac:dyDescent="0.25">
      <c r="A81" s="34" t="s">
        <v>509</v>
      </c>
      <c r="B81" s="34" t="s">
        <v>510</v>
      </c>
      <c r="C81" s="35" t="s">
        <v>511</v>
      </c>
    </row>
    <row r="82" spans="1:3" x14ac:dyDescent="0.25">
      <c r="A82" s="32" t="s">
        <v>512</v>
      </c>
      <c r="B82" s="32" t="s">
        <v>513</v>
      </c>
      <c r="C82" s="33" t="s">
        <v>514</v>
      </c>
    </row>
    <row r="83" spans="1:3" x14ac:dyDescent="0.25">
      <c r="A83" s="34" t="s">
        <v>515</v>
      </c>
      <c r="B83" s="34" t="s">
        <v>516</v>
      </c>
      <c r="C83" s="35" t="s">
        <v>517</v>
      </c>
    </row>
    <row r="84" spans="1:3" x14ac:dyDescent="0.25">
      <c r="A84" s="32" t="s">
        <v>518</v>
      </c>
      <c r="B84" s="32" t="s">
        <v>519</v>
      </c>
      <c r="C84" s="33" t="s">
        <v>520</v>
      </c>
    </row>
    <row r="85" spans="1:3" x14ac:dyDescent="0.25">
      <c r="A85" s="34" t="s">
        <v>521</v>
      </c>
      <c r="B85" s="34" t="s">
        <v>522</v>
      </c>
      <c r="C85" s="35" t="s">
        <v>523</v>
      </c>
    </row>
    <row r="86" spans="1:3" x14ac:dyDescent="0.25">
      <c r="A86" s="32" t="s">
        <v>524</v>
      </c>
      <c r="B86" s="32" t="s">
        <v>525</v>
      </c>
      <c r="C86" s="33" t="s">
        <v>526</v>
      </c>
    </row>
    <row r="87" spans="1:3" x14ac:dyDescent="0.25">
      <c r="A87" s="34" t="s">
        <v>527</v>
      </c>
      <c r="B87" s="34" t="s">
        <v>528</v>
      </c>
      <c r="C87" s="35" t="s">
        <v>529</v>
      </c>
    </row>
    <row r="88" spans="1:3" x14ac:dyDescent="0.25">
      <c r="A88" s="32" t="s">
        <v>530</v>
      </c>
      <c r="B88" s="32" t="s">
        <v>531</v>
      </c>
      <c r="C88" s="33" t="s">
        <v>532</v>
      </c>
    </row>
    <row r="89" spans="1:3" x14ac:dyDescent="0.25">
      <c r="A89" s="34" t="s">
        <v>533</v>
      </c>
      <c r="B89" s="34" t="s">
        <v>534</v>
      </c>
      <c r="C89" s="35" t="s">
        <v>535</v>
      </c>
    </row>
    <row r="90" spans="1:3" x14ac:dyDescent="0.25">
      <c r="A90" s="32" t="s">
        <v>536</v>
      </c>
      <c r="B90" s="32" t="s">
        <v>537</v>
      </c>
      <c r="C90" s="33" t="s">
        <v>538</v>
      </c>
    </row>
    <row r="91" spans="1:3" x14ac:dyDescent="0.25">
      <c r="A91" s="34" t="s">
        <v>539</v>
      </c>
      <c r="B91" s="34" t="s">
        <v>540</v>
      </c>
      <c r="C91" s="35" t="s">
        <v>541</v>
      </c>
    </row>
    <row r="92" spans="1:3" x14ac:dyDescent="0.25">
      <c r="A92" s="32" t="s">
        <v>542</v>
      </c>
      <c r="B92" s="32" t="s">
        <v>543</v>
      </c>
      <c r="C92" s="33" t="s">
        <v>544</v>
      </c>
    </row>
    <row r="93" spans="1:3" x14ac:dyDescent="0.25">
      <c r="A93" s="34" t="s">
        <v>545</v>
      </c>
      <c r="B93" s="34" t="s">
        <v>546</v>
      </c>
      <c r="C93" s="35" t="s">
        <v>547</v>
      </c>
    </row>
    <row r="94" spans="1:3" x14ac:dyDescent="0.25">
      <c r="A94" s="32" t="s">
        <v>548</v>
      </c>
      <c r="B94" s="32" t="s">
        <v>549</v>
      </c>
      <c r="C94" s="33" t="s">
        <v>550</v>
      </c>
    </row>
    <row r="95" spans="1:3" x14ac:dyDescent="0.25">
      <c r="A95" s="34" t="s">
        <v>551</v>
      </c>
      <c r="B95" s="34" t="s">
        <v>552</v>
      </c>
      <c r="C95" s="35" t="s">
        <v>553</v>
      </c>
    </row>
    <row r="96" spans="1:3" x14ac:dyDescent="0.25">
      <c r="A96" s="32" t="s">
        <v>554</v>
      </c>
      <c r="B96" s="32" t="s">
        <v>555</v>
      </c>
      <c r="C96" s="33" t="s">
        <v>556</v>
      </c>
    </row>
    <row r="97" spans="1:3" x14ac:dyDescent="0.25">
      <c r="A97" s="34" t="s">
        <v>557</v>
      </c>
      <c r="B97" s="34" t="s">
        <v>558</v>
      </c>
      <c r="C97" s="35" t="s">
        <v>559</v>
      </c>
    </row>
    <row r="98" spans="1:3" x14ac:dyDescent="0.25">
      <c r="A98" s="32" t="s">
        <v>560</v>
      </c>
      <c r="B98" s="32" t="s">
        <v>561</v>
      </c>
      <c r="C98" s="33" t="s">
        <v>562</v>
      </c>
    </row>
    <row r="99" spans="1:3" x14ac:dyDescent="0.25">
      <c r="A99" s="34" t="s">
        <v>563</v>
      </c>
      <c r="B99" s="34" t="s">
        <v>564</v>
      </c>
      <c r="C99" s="35" t="s">
        <v>565</v>
      </c>
    </row>
    <row r="100" spans="1:3" x14ac:dyDescent="0.25">
      <c r="A100" s="32" t="s">
        <v>566</v>
      </c>
      <c r="B100" s="32" t="s">
        <v>567</v>
      </c>
      <c r="C100" s="33" t="s">
        <v>568</v>
      </c>
    </row>
    <row r="101" spans="1:3" x14ac:dyDescent="0.25">
      <c r="A101" s="34" t="s">
        <v>569</v>
      </c>
      <c r="B101" s="34" t="s">
        <v>570</v>
      </c>
      <c r="C101" s="35" t="s">
        <v>571</v>
      </c>
    </row>
    <row r="102" spans="1:3" x14ac:dyDescent="0.25">
      <c r="A102" s="32" t="s">
        <v>572</v>
      </c>
      <c r="B102" s="32" t="s">
        <v>573</v>
      </c>
      <c r="C102" s="33" t="s">
        <v>574</v>
      </c>
    </row>
    <row r="103" spans="1:3" x14ac:dyDescent="0.25">
      <c r="A103" s="34" t="s">
        <v>575</v>
      </c>
      <c r="B103" s="34" t="s">
        <v>576</v>
      </c>
      <c r="C103" s="35" t="s">
        <v>577</v>
      </c>
    </row>
    <row r="104" spans="1:3" x14ac:dyDescent="0.25">
      <c r="A104" s="32" t="s">
        <v>578</v>
      </c>
      <c r="B104" s="32" t="s">
        <v>579</v>
      </c>
      <c r="C104" s="33" t="s">
        <v>580</v>
      </c>
    </row>
    <row r="105" spans="1:3" x14ac:dyDescent="0.25">
      <c r="A105" s="34" t="s">
        <v>581</v>
      </c>
      <c r="B105" s="34" t="s">
        <v>582</v>
      </c>
      <c r="C105" s="35" t="s">
        <v>583</v>
      </c>
    </row>
    <row r="106" spans="1:3" x14ac:dyDescent="0.25">
      <c r="A106" s="32" t="s">
        <v>584</v>
      </c>
      <c r="B106" s="32" t="s">
        <v>585</v>
      </c>
      <c r="C106" s="33" t="s">
        <v>586</v>
      </c>
    </row>
    <row r="107" spans="1:3" x14ac:dyDescent="0.25">
      <c r="A107" s="34" t="s">
        <v>587</v>
      </c>
      <c r="B107" s="34" t="s">
        <v>588</v>
      </c>
      <c r="C107" s="35" t="s">
        <v>589</v>
      </c>
    </row>
    <row r="108" spans="1:3" x14ac:dyDescent="0.25">
      <c r="A108" s="32" t="s">
        <v>590</v>
      </c>
      <c r="B108" s="32" t="s">
        <v>591</v>
      </c>
      <c r="C108" s="33" t="s">
        <v>592</v>
      </c>
    </row>
    <row r="109" spans="1:3" x14ac:dyDescent="0.25">
      <c r="A109" s="34" t="s">
        <v>593</v>
      </c>
      <c r="B109" s="34" t="s">
        <v>594</v>
      </c>
      <c r="C109" s="35" t="s">
        <v>595</v>
      </c>
    </row>
    <row r="110" spans="1:3" x14ac:dyDescent="0.25">
      <c r="A110" s="32" t="s">
        <v>596</v>
      </c>
      <c r="B110" s="32" t="s">
        <v>597</v>
      </c>
      <c r="C110" s="33" t="s">
        <v>598</v>
      </c>
    </row>
    <row r="111" spans="1:3" x14ac:dyDescent="0.25">
      <c r="A111" s="34" t="s">
        <v>599</v>
      </c>
      <c r="B111" s="34" t="s">
        <v>600</v>
      </c>
      <c r="C111" s="35" t="s">
        <v>601</v>
      </c>
    </row>
    <row r="112" spans="1:3" x14ac:dyDescent="0.25">
      <c r="A112" s="32" t="s">
        <v>602</v>
      </c>
      <c r="B112" s="32" t="s">
        <v>603</v>
      </c>
      <c r="C112" s="33" t="s">
        <v>604</v>
      </c>
    </row>
    <row r="113" spans="1:3" x14ac:dyDescent="0.25">
      <c r="A113" s="34" t="s">
        <v>605</v>
      </c>
      <c r="B113" s="34" t="s">
        <v>606</v>
      </c>
      <c r="C113" s="35" t="s">
        <v>607</v>
      </c>
    </row>
    <row r="114" spans="1:3" x14ac:dyDescent="0.25">
      <c r="A114" s="32" t="s">
        <v>608</v>
      </c>
      <c r="B114" s="32" t="s">
        <v>609</v>
      </c>
      <c r="C114" s="33" t="s">
        <v>610</v>
      </c>
    </row>
    <row r="115" spans="1:3" x14ac:dyDescent="0.25">
      <c r="A115" s="34" t="s">
        <v>611</v>
      </c>
      <c r="B115" s="34" t="s">
        <v>612</v>
      </c>
      <c r="C115" s="35" t="s">
        <v>613</v>
      </c>
    </row>
    <row r="116" spans="1:3" x14ac:dyDescent="0.25">
      <c r="A116" s="32" t="s">
        <v>614</v>
      </c>
      <c r="B116" s="32" t="s">
        <v>615</v>
      </c>
      <c r="C116" s="33" t="s">
        <v>616</v>
      </c>
    </row>
    <row r="117" spans="1:3" x14ac:dyDescent="0.25">
      <c r="A117" s="34" t="s">
        <v>617</v>
      </c>
      <c r="B117" s="34" t="s">
        <v>618</v>
      </c>
      <c r="C117" s="35" t="s">
        <v>619</v>
      </c>
    </row>
    <row r="118" spans="1:3" x14ac:dyDescent="0.25">
      <c r="A118" s="32" t="s">
        <v>620</v>
      </c>
      <c r="B118" s="32" t="s">
        <v>621</v>
      </c>
      <c r="C118" s="33" t="s">
        <v>622</v>
      </c>
    </row>
    <row r="119" spans="1:3" x14ac:dyDescent="0.25">
      <c r="A119" s="34" t="s">
        <v>623</v>
      </c>
      <c r="B119" s="34" t="s">
        <v>624</v>
      </c>
      <c r="C119" s="35" t="s">
        <v>625</v>
      </c>
    </row>
    <row r="120" spans="1:3" x14ac:dyDescent="0.25">
      <c r="A120" s="32" t="s">
        <v>626</v>
      </c>
      <c r="B120" s="32" t="s">
        <v>627</v>
      </c>
      <c r="C120" s="33" t="s">
        <v>628</v>
      </c>
    </row>
    <row r="121" spans="1:3" x14ac:dyDescent="0.25">
      <c r="A121" s="34" t="s">
        <v>629</v>
      </c>
      <c r="B121" s="34" t="s">
        <v>630</v>
      </c>
      <c r="C121" s="35" t="s">
        <v>631</v>
      </c>
    </row>
    <row r="122" spans="1:3" x14ac:dyDescent="0.25">
      <c r="A122" s="32" t="s">
        <v>632</v>
      </c>
      <c r="B122" s="32" t="s">
        <v>633</v>
      </c>
      <c r="C122" s="33" t="s">
        <v>634</v>
      </c>
    </row>
    <row r="123" spans="1:3" x14ac:dyDescent="0.25">
      <c r="A123" s="34" t="s">
        <v>635</v>
      </c>
      <c r="B123" s="34" t="s">
        <v>636</v>
      </c>
      <c r="C123" s="35" t="s">
        <v>637</v>
      </c>
    </row>
    <row r="124" spans="1:3" x14ac:dyDescent="0.25">
      <c r="A124" s="32" t="s">
        <v>638</v>
      </c>
      <c r="B124" s="32" t="s">
        <v>639</v>
      </c>
      <c r="C124" s="33" t="s">
        <v>640</v>
      </c>
    </row>
    <row r="125" spans="1:3" x14ac:dyDescent="0.25">
      <c r="A125" s="34" t="s">
        <v>641</v>
      </c>
      <c r="B125" s="34" t="s">
        <v>642</v>
      </c>
      <c r="C125" s="35" t="s">
        <v>643</v>
      </c>
    </row>
    <row r="126" spans="1:3" x14ac:dyDescent="0.25">
      <c r="A126" s="32" t="s">
        <v>644</v>
      </c>
      <c r="B126" s="32" t="s">
        <v>645</v>
      </c>
      <c r="C126" s="33" t="s">
        <v>646</v>
      </c>
    </row>
    <row r="127" spans="1:3" x14ac:dyDescent="0.25">
      <c r="A127" s="34" t="s">
        <v>647</v>
      </c>
      <c r="B127" s="34" t="s">
        <v>648</v>
      </c>
      <c r="C127" s="35" t="s">
        <v>649</v>
      </c>
    </row>
    <row r="128" spans="1:3" x14ac:dyDescent="0.25">
      <c r="A128" s="32" t="s">
        <v>650</v>
      </c>
      <c r="B128" s="32" t="s">
        <v>651</v>
      </c>
      <c r="C128" s="33" t="s">
        <v>652</v>
      </c>
    </row>
    <row r="129" spans="1:3" x14ac:dyDescent="0.25">
      <c r="A129" s="34" t="s">
        <v>653</v>
      </c>
      <c r="B129" s="34" t="s">
        <v>654</v>
      </c>
      <c r="C129" s="35" t="s">
        <v>655</v>
      </c>
    </row>
    <row r="130" spans="1:3" x14ac:dyDescent="0.25">
      <c r="A130" s="32" t="s">
        <v>656</v>
      </c>
      <c r="B130" s="32" t="s">
        <v>657</v>
      </c>
      <c r="C130" s="33" t="s">
        <v>658</v>
      </c>
    </row>
    <row r="131" spans="1:3" x14ac:dyDescent="0.25">
      <c r="A131" s="34" t="s">
        <v>659</v>
      </c>
      <c r="B131" s="34" t="s">
        <v>660</v>
      </c>
      <c r="C131" s="35" t="s">
        <v>661</v>
      </c>
    </row>
    <row r="132" spans="1:3" x14ac:dyDescent="0.25">
      <c r="A132" s="32" t="s">
        <v>662</v>
      </c>
      <c r="B132" s="32" t="s">
        <v>663</v>
      </c>
      <c r="C132" s="33" t="s">
        <v>664</v>
      </c>
    </row>
    <row r="133" spans="1:3" x14ac:dyDescent="0.25">
      <c r="A133" s="34" t="s">
        <v>665</v>
      </c>
      <c r="B133" s="34" t="s">
        <v>666</v>
      </c>
      <c r="C133" s="35" t="s">
        <v>667</v>
      </c>
    </row>
    <row r="134" spans="1:3" x14ac:dyDescent="0.25">
      <c r="A134" s="32" t="s">
        <v>668</v>
      </c>
      <c r="B134" s="32" t="s">
        <v>669</v>
      </c>
      <c r="C134" s="33" t="s">
        <v>670</v>
      </c>
    </row>
    <row r="135" spans="1:3" x14ac:dyDescent="0.25">
      <c r="A135" s="34" t="s">
        <v>671</v>
      </c>
      <c r="B135" s="34" t="s">
        <v>672</v>
      </c>
      <c r="C135" s="35" t="s">
        <v>673</v>
      </c>
    </row>
    <row r="136" spans="1:3" x14ac:dyDescent="0.25">
      <c r="A136" s="32" t="s">
        <v>674</v>
      </c>
      <c r="B136" s="32" t="s">
        <v>675</v>
      </c>
      <c r="C136" s="33" t="s">
        <v>676</v>
      </c>
    </row>
    <row r="137" spans="1:3" x14ac:dyDescent="0.25">
      <c r="A137" s="34" t="s">
        <v>677</v>
      </c>
      <c r="B137" s="34" t="s">
        <v>678</v>
      </c>
      <c r="C137" s="35" t="s">
        <v>679</v>
      </c>
    </row>
    <row r="138" spans="1:3" x14ac:dyDescent="0.25">
      <c r="A138" s="32" t="s">
        <v>680</v>
      </c>
      <c r="B138" s="32" t="s">
        <v>681</v>
      </c>
      <c r="C138" s="33" t="s">
        <v>682</v>
      </c>
    </row>
    <row r="139" spans="1:3" x14ac:dyDescent="0.25">
      <c r="A139" s="34" t="s">
        <v>683</v>
      </c>
      <c r="B139" s="34" t="s">
        <v>684</v>
      </c>
      <c r="C139" s="35" t="s">
        <v>685</v>
      </c>
    </row>
    <row r="140" spans="1:3" x14ac:dyDescent="0.25">
      <c r="A140" s="32" t="s">
        <v>686</v>
      </c>
      <c r="B140" s="32" t="s">
        <v>687</v>
      </c>
      <c r="C140" s="33" t="s">
        <v>688</v>
      </c>
    </row>
    <row r="141" spans="1:3" x14ac:dyDescent="0.25">
      <c r="A141" s="34" t="s">
        <v>689</v>
      </c>
      <c r="B141" s="34" t="s">
        <v>690</v>
      </c>
      <c r="C141" s="35" t="s">
        <v>691</v>
      </c>
    </row>
    <row r="142" spans="1:3" x14ac:dyDescent="0.25">
      <c r="A142" s="32" t="s">
        <v>692</v>
      </c>
      <c r="B142" s="32" t="s">
        <v>693</v>
      </c>
      <c r="C142" s="33" t="s">
        <v>694</v>
      </c>
    </row>
    <row r="143" spans="1:3" x14ac:dyDescent="0.25">
      <c r="A143" s="34" t="s">
        <v>695</v>
      </c>
      <c r="B143" s="34" t="s">
        <v>696</v>
      </c>
      <c r="C143" s="35" t="s">
        <v>697</v>
      </c>
    </row>
    <row r="144" spans="1:3" x14ac:dyDescent="0.25">
      <c r="A144" s="32" t="s">
        <v>698</v>
      </c>
      <c r="B144" s="32" t="s">
        <v>699</v>
      </c>
      <c r="C144" s="33" t="s">
        <v>700</v>
      </c>
    </row>
    <row r="145" spans="1:3" x14ac:dyDescent="0.25">
      <c r="A145" s="34" t="s">
        <v>701</v>
      </c>
      <c r="B145" s="34" t="s">
        <v>702</v>
      </c>
      <c r="C145" s="35" t="s">
        <v>703</v>
      </c>
    </row>
    <row r="146" spans="1:3" x14ac:dyDescent="0.25">
      <c r="A146" s="32" t="s">
        <v>704</v>
      </c>
      <c r="B146" s="32" t="s">
        <v>705</v>
      </c>
      <c r="C146" s="33" t="s">
        <v>706</v>
      </c>
    </row>
    <row r="147" spans="1:3" x14ac:dyDescent="0.25">
      <c r="A147" s="34" t="s">
        <v>707</v>
      </c>
      <c r="B147" s="34" t="s">
        <v>708</v>
      </c>
      <c r="C147" s="35" t="s">
        <v>709</v>
      </c>
    </row>
    <row r="148" spans="1:3" x14ac:dyDescent="0.25">
      <c r="A148" s="32" t="s">
        <v>710</v>
      </c>
      <c r="B148" s="32" t="s">
        <v>711</v>
      </c>
      <c r="C148" s="33" t="s">
        <v>712</v>
      </c>
    </row>
    <row r="149" spans="1:3" x14ac:dyDescent="0.25">
      <c r="A149" s="34" t="s">
        <v>713</v>
      </c>
      <c r="B149" s="34" t="s">
        <v>714</v>
      </c>
      <c r="C149" s="35" t="s">
        <v>715</v>
      </c>
    </row>
    <row r="150" spans="1:3" x14ac:dyDescent="0.25">
      <c r="A150" s="32" t="s">
        <v>716</v>
      </c>
      <c r="B150" s="32" t="s">
        <v>717</v>
      </c>
      <c r="C150" s="33" t="s">
        <v>712</v>
      </c>
    </row>
    <row r="151" spans="1:3" x14ac:dyDescent="0.25">
      <c r="A151" s="34" t="s">
        <v>718</v>
      </c>
      <c r="B151" s="34" t="s">
        <v>719</v>
      </c>
      <c r="C151" s="35" t="s">
        <v>712</v>
      </c>
    </row>
    <row r="152" spans="1:3" x14ac:dyDescent="0.25">
      <c r="A152" s="32" t="s">
        <v>720</v>
      </c>
      <c r="B152" s="32" t="s">
        <v>721</v>
      </c>
      <c r="C152" s="33" t="s">
        <v>722</v>
      </c>
    </row>
    <row r="153" spans="1:3" x14ac:dyDescent="0.25">
      <c r="A153" s="34" t="s">
        <v>723</v>
      </c>
      <c r="B153" s="34" t="s">
        <v>724</v>
      </c>
      <c r="C153" s="35" t="s">
        <v>725</v>
      </c>
    </row>
    <row r="154" spans="1:3" x14ac:dyDescent="0.25">
      <c r="A154" s="32" t="s">
        <v>726</v>
      </c>
      <c r="B154" s="32" t="s">
        <v>727</v>
      </c>
      <c r="C154" s="33" t="s">
        <v>728</v>
      </c>
    </row>
    <row r="155" spans="1:3" x14ac:dyDescent="0.25">
      <c r="A155" s="34" t="s">
        <v>729</v>
      </c>
      <c r="B155" s="34" t="s">
        <v>730</v>
      </c>
      <c r="C155" s="35" t="s">
        <v>731</v>
      </c>
    </row>
    <row r="156" spans="1:3" x14ac:dyDescent="0.25">
      <c r="A156" s="32" t="s">
        <v>732</v>
      </c>
      <c r="B156" s="32" t="s">
        <v>733</v>
      </c>
      <c r="C156" s="33" t="s">
        <v>734</v>
      </c>
    </row>
    <row r="157" spans="1:3" x14ac:dyDescent="0.25">
      <c r="A157" s="34" t="s">
        <v>735</v>
      </c>
      <c r="B157" s="34" t="s">
        <v>736</v>
      </c>
      <c r="C157" s="35" t="s">
        <v>737</v>
      </c>
    </row>
    <row r="158" spans="1:3" x14ac:dyDescent="0.25">
      <c r="A158" s="32" t="s">
        <v>738</v>
      </c>
      <c r="B158" s="32" t="s">
        <v>739</v>
      </c>
      <c r="C158" s="33" t="s">
        <v>740</v>
      </c>
    </row>
    <row r="159" spans="1:3" x14ac:dyDescent="0.25">
      <c r="A159" s="34" t="s">
        <v>741</v>
      </c>
      <c r="B159" s="34" t="s">
        <v>742</v>
      </c>
      <c r="C159" s="35" t="s">
        <v>743</v>
      </c>
    </row>
    <row r="160" spans="1:3" x14ac:dyDescent="0.25">
      <c r="A160" s="32" t="s">
        <v>744</v>
      </c>
      <c r="B160" s="32" t="s">
        <v>745</v>
      </c>
      <c r="C160" s="33" t="s">
        <v>746</v>
      </c>
    </row>
    <row r="161" spans="1:3" x14ac:dyDescent="0.25">
      <c r="A161" s="34" t="s">
        <v>747</v>
      </c>
      <c r="B161" s="34" t="s">
        <v>748</v>
      </c>
      <c r="C161" s="35" t="s">
        <v>749</v>
      </c>
    </row>
    <row r="162" spans="1:3" x14ac:dyDescent="0.25">
      <c r="A162" s="32" t="s">
        <v>750</v>
      </c>
      <c r="B162" s="32" t="s">
        <v>751</v>
      </c>
      <c r="C162" s="33" t="s">
        <v>752</v>
      </c>
    </row>
    <row r="163" spans="1:3" x14ac:dyDescent="0.25">
      <c r="A163" s="34" t="s">
        <v>753</v>
      </c>
      <c r="B163" s="34" t="s">
        <v>754</v>
      </c>
      <c r="C163" s="35" t="s">
        <v>755</v>
      </c>
    </row>
    <row r="164" spans="1:3" x14ac:dyDescent="0.25">
      <c r="A164" s="32" t="s">
        <v>756</v>
      </c>
      <c r="B164" s="32" t="s">
        <v>757</v>
      </c>
      <c r="C164" s="33" t="s">
        <v>758</v>
      </c>
    </row>
    <row r="165" spans="1:3" x14ac:dyDescent="0.25">
      <c r="A165" s="34" t="s">
        <v>759</v>
      </c>
      <c r="B165" s="34" t="s">
        <v>760</v>
      </c>
      <c r="C165" s="35" t="s">
        <v>761</v>
      </c>
    </row>
    <row r="166" spans="1:3" x14ac:dyDescent="0.25">
      <c r="A166" s="32" t="s">
        <v>762</v>
      </c>
      <c r="B166" s="32" t="s">
        <v>763</v>
      </c>
      <c r="C166" s="33" t="s">
        <v>764</v>
      </c>
    </row>
    <row r="167" spans="1:3" x14ac:dyDescent="0.25">
      <c r="A167" s="34" t="s">
        <v>765</v>
      </c>
      <c r="B167" s="34" t="s">
        <v>766</v>
      </c>
      <c r="C167" s="35" t="s">
        <v>767</v>
      </c>
    </row>
    <row r="168" spans="1:3" x14ac:dyDescent="0.25">
      <c r="A168" s="32" t="s">
        <v>768</v>
      </c>
      <c r="B168" s="32" t="s">
        <v>769</v>
      </c>
      <c r="C168" s="33" t="s">
        <v>770</v>
      </c>
    </row>
    <row r="169" spans="1:3" x14ac:dyDescent="0.25">
      <c r="A169" s="34" t="s">
        <v>771</v>
      </c>
      <c r="B169" s="34" t="s">
        <v>772</v>
      </c>
      <c r="C169" s="35" t="s">
        <v>773</v>
      </c>
    </row>
    <row r="170" spans="1:3" x14ac:dyDescent="0.25">
      <c r="A170" s="32" t="s">
        <v>774</v>
      </c>
      <c r="B170" s="32" t="s">
        <v>775</v>
      </c>
      <c r="C170" s="33" t="s">
        <v>776</v>
      </c>
    </row>
    <row r="171" spans="1:3" x14ac:dyDescent="0.25">
      <c r="A171" s="34" t="s">
        <v>777</v>
      </c>
      <c r="B171" s="34" t="s">
        <v>778</v>
      </c>
      <c r="C171" s="35" t="s">
        <v>779</v>
      </c>
    </row>
    <row r="172" spans="1:3" x14ac:dyDescent="0.25">
      <c r="A172" s="32" t="s">
        <v>780</v>
      </c>
      <c r="B172" s="32" t="s">
        <v>781</v>
      </c>
      <c r="C172" s="33" t="s">
        <v>782</v>
      </c>
    </row>
    <row r="173" spans="1:3" x14ac:dyDescent="0.25">
      <c r="A173" s="34" t="s">
        <v>783</v>
      </c>
      <c r="B173" s="34" t="s">
        <v>784</v>
      </c>
      <c r="C173" s="35" t="s">
        <v>785</v>
      </c>
    </row>
    <row r="174" spans="1:3" x14ac:dyDescent="0.25">
      <c r="A174" s="32" t="s">
        <v>786</v>
      </c>
      <c r="B174" s="32" t="s">
        <v>787</v>
      </c>
      <c r="C174" s="33" t="s">
        <v>788</v>
      </c>
    </row>
    <row r="175" spans="1:3" x14ac:dyDescent="0.25">
      <c r="A175" s="34" t="s">
        <v>789</v>
      </c>
      <c r="B175" s="34" t="s">
        <v>790</v>
      </c>
      <c r="C175" s="35" t="s">
        <v>791</v>
      </c>
    </row>
    <row r="176" spans="1:3" x14ac:dyDescent="0.25">
      <c r="A176" s="32" t="s">
        <v>792</v>
      </c>
      <c r="B176" s="32" t="s">
        <v>793</v>
      </c>
      <c r="C176" s="33" t="s">
        <v>794</v>
      </c>
    </row>
    <row r="177" spans="1:3" x14ac:dyDescent="0.25">
      <c r="A177" s="34" t="s">
        <v>795</v>
      </c>
      <c r="B177" s="34" t="s">
        <v>796</v>
      </c>
      <c r="C177" s="35" t="s">
        <v>797</v>
      </c>
    </row>
    <row r="178" spans="1:3" x14ac:dyDescent="0.25">
      <c r="A178" s="32" t="s">
        <v>798</v>
      </c>
      <c r="B178" s="32" t="s">
        <v>799</v>
      </c>
      <c r="C178" s="33" t="s">
        <v>800</v>
      </c>
    </row>
    <row r="179" spans="1:3" x14ac:dyDescent="0.25">
      <c r="A179" s="34" t="s">
        <v>801</v>
      </c>
      <c r="B179" s="34" t="s">
        <v>802</v>
      </c>
      <c r="C179" s="35" t="s">
        <v>803</v>
      </c>
    </row>
    <row r="180" spans="1:3" x14ac:dyDescent="0.25">
      <c r="A180" s="32" t="s">
        <v>804</v>
      </c>
      <c r="B180" s="32" t="s">
        <v>805</v>
      </c>
      <c r="C180" s="33" t="s">
        <v>806</v>
      </c>
    </row>
    <row r="181" spans="1:3" x14ac:dyDescent="0.25">
      <c r="A181" s="34" t="s">
        <v>807</v>
      </c>
      <c r="B181" s="34" t="s">
        <v>808</v>
      </c>
      <c r="C181" s="35" t="s">
        <v>809</v>
      </c>
    </row>
    <row r="182" spans="1:3" x14ac:dyDescent="0.25">
      <c r="A182" s="32" t="s">
        <v>810</v>
      </c>
      <c r="B182" s="32" t="s">
        <v>811</v>
      </c>
      <c r="C182" s="33" t="s">
        <v>812</v>
      </c>
    </row>
    <row r="183" spans="1:3" x14ac:dyDescent="0.25">
      <c r="A183" s="34" t="s">
        <v>813</v>
      </c>
      <c r="B183" s="34" t="s">
        <v>814</v>
      </c>
      <c r="C183" s="35" t="s">
        <v>815</v>
      </c>
    </row>
    <row r="184" spans="1:3" x14ac:dyDescent="0.25">
      <c r="A184" s="32" t="s">
        <v>816</v>
      </c>
      <c r="B184" s="32" t="s">
        <v>817</v>
      </c>
      <c r="C184" s="33" t="s">
        <v>818</v>
      </c>
    </row>
    <row r="185" spans="1:3" x14ac:dyDescent="0.25">
      <c r="A185" s="34" t="s">
        <v>819</v>
      </c>
      <c r="B185" s="34" t="s">
        <v>820</v>
      </c>
      <c r="C185" s="35" t="s">
        <v>821</v>
      </c>
    </row>
    <row r="186" spans="1:3" x14ac:dyDescent="0.25">
      <c r="A186" s="32" t="s">
        <v>822</v>
      </c>
      <c r="B186" s="32" t="s">
        <v>823</v>
      </c>
      <c r="C186" s="33" t="s">
        <v>824</v>
      </c>
    </row>
    <row r="187" spans="1:3" x14ac:dyDescent="0.25">
      <c r="A187" s="34" t="s">
        <v>825</v>
      </c>
      <c r="B187" s="34" t="s">
        <v>826</v>
      </c>
      <c r="C187" s="35" t="s">
        <v>827</v>
      </c>
    </row>
    <row r="188" spans="1:3" x14ac:dyDescent="0.25">
      <c r="A188" s="32" t="s">
        <v>828</v>
      </c>
      <c r="B188" s="32" t="s">
        <v>829</v>
      </c>
      <c r="C188" s="33" t="s">
        <v>830</v>
      </c>
    </row>
    <row r="189" spans="1:3" x14ac:dyDescent="0.25">
      <c r="A189" s="34" t="s">
        <v>831</v>
      </c>
      <c r="B189" s="34" t="s">
        <v>832</v>
      </c>
      <c r="C189" s="35" t="s">
        <v>833</v>
      </c>
    </row>
    <row r="190" spans="1:3" x14ac:dyDescent="0.25">
      <c r="A190" s="32" t="s">
        <v>834</v>
      </c>
      <c r="B190" s="32" t="s">
        <v>835</v>
      </c>
      <c r="C190" s="33" t="s">
        <v>836</v>
      </c>
    </row>
    <row r="191" spans="1:3" x14ac:dyDescent="0.25">
      <c r="A191" s="34" t="s">
        <v>837</v>
      </c>
      <c r="B191" s="34" t="s">
        <v>838</v>
      </c>
      <c r="C191" s="35" t="s">
        <v>839</v>
      </c>
    </row>
    <row r="192" spans="1:3" x14ac:dyDescent="0.25">
      <c r="A192" s="32" t="s">
        <v>840</v>
      </c>
      <c r="B192" s="32" t="s">
        <v>841</v>
      </c>
      <c r="C192" s="33" t="s">
        <v>842</v>
      </c>
    </row>
    <row r="193" spans="1:3" x14ac:dyDescent="0.25">
      <c r="A193" s="34" t="s">
        <v>843</v>
      </c>
      <c r="B193" s="34" t="s">
        <v>844</v>
      </c>
      <c r="C193" s="35" t="s">
        <v>845</v>
      </c>
    </row>
    <row r="194" spans="1:3" x14ac:dyDescent="0.25">
      <c r="A194" s="32" t="s">
        <v>846</v>
      </c>
      <c r="B194" s="32" t="s">
        <v>847</v>
      </c>
      <c r="C194" s="33" t="s">
        <v>848</v>
      </c>
    </row>
    <row r="195" spans="1:3" x14ac:dyDescent="0.25">
      <c r="A195" s="34" t="s">
        <v>849</v>
      </c>
      <c r="B195" s="34" t="s">
        <v>850</v>
      </c>
      <c r="C195" s="35" t="s">
        <v>851</v>
      </c>
    </row>
    <row r="196" spans="1:3" x14ac:dyDescent="0.25">
      <c r="A196" s="32" t="s">
        <v>852</v>
      </c>
      <c r="B196" s="32" t="s">
        <v>853</v>
      </c>
      <c r="C196" s="33" t="s">
        <v>854</v>
      </c>
    </row>
    <row r="197" spans="1:3" x14ac:dyDescent="0.25">
      <c r="A197" s="34" t="s">
        <v>855</v>
      </c>
      <c r="B197" s="34" t="s">
        <v>856</v>
      </c>
      <c r="C197" s="35" t="s">
        <v>857</v>
      </c>
    </row>
    <row r="198" spans="1:3" x14ac:dyDescent="0.25">
      <c r="A198" s="32" t="s">
        <v>858</v>
      </c>
      <c r="B198" s="32" t="s">
        <v>859</v>
      </c>
      <c r="C198" s="33" t="s">
        <v>860</v>
      </c>
    </row>
    <row r="199" spans="1:3" x14ac:dyDescent="0.25">
      <c r="A199" s="34" t="s">
        <v>861</v>
      </c>
      <c r="B199" s="34" t="s">
        <v>862</v>
      </c>
      <c r="C199" s="35" t="s">
        <v>863</v>
      </c>
    </row>
    <row r="200" spans="1:3" x14ac:dyDescent="0.25">
      <c r="A200" s="32" t="s">
        <v>864</v>
      </c>
      <c r="B200" s="32" t="s">
        <v>865</v>
      </c>
      <c r="C200" s="33" t="s">
        <v>866</v>
      </c>
    </row>
    <row r="201" spans="1:3" x14ac:dyDescent="0.25">
      <c r="A201" s="34" t="s">
        <v>867</v>
      </c>
      <c r="B201" s="34" t="s">
        <v>868</v>
      </c>
      <c r="C201" s="35" t="s">
        <v>712</v>
      </c>
    </row>
    <row r="202" spans="1:3" x14ac:dyDescent="0.25">
      <c r="A202" s="32" t="s">
        <v>869</v>
      </c>
      <c r="B202" s="32" t="s">
        <v>870</v>
      </c>
      <c r="C202" s="33" t="s">
        <v>871</v>
      </c>
    </row>
    <row r="203" spans="1:3" x14ac:dyDescent="0.25">
      <c r="A203" s="34" t="s">
        <v>872</v>
      </c>
      <c r="B203" s="34" t="s">
        <v>873</v>
      </c>
      <c r="C203" s="35" t="s">
        <v>874</v>
      </c>
    </row>
    <row r="204" spans="1:3" x14ac:dyDescent="0.25">
      <c r="A204" s="32" t="s">
        <v>875</v>
      </c>
      <c r="B204" s="32" t="s">
        <v>876</v>
      </c>
      <c r="C204" s="33" t="s">
        <v>877</v>
      </c>
    </row>
    <row r="205" spans="1:3" x14ac:dyDescent="0.25">
      <c r="A205" s="34" t="s">
        <v>878</v>
      </c>
      <c r="B205" s="34" t="s">
        <v>879</v>
      </c>
      <c r="C205" s="35" t="s">
        <v>880</v>
      </c>
    </row>
    <row r="206" spans="1:3" x14ac:dyDescent="0.25">
      <c r="A206" s="32" t="s">
        <v>881</v>
      </c>
      <c r="B206" s="32" t="s">
        <v>882</v>
      </c>
      <c r="C206" s="33" t="s">
        <v>883</v>
      </c>
    </row>
    <row r="207" spans="1:3" x14ac:dyDescent="0.25">
      <c r="A207" s="34" t="s">
        <v>884</v>
      </c>
      <c r="B207" s="34" t="s">
        <v>885</v>
      </c>
      <c r="C207" s="35" t="s">
        <v>886</v>
      </c>
    </row>
    <row r="208" spans="1:3" x14ac:dyDescent="0.25">
      <c r="A208" s="32" t="s">
        <v>887</v>
      </c>
      <c r="B208" s="32" t="s">
        <v>888</v>
      </c>
      <c r="C208" s="33" t="s">
        <v>889</v>
      </c>
    </row>
    <row r="209" spans="1:3" x14ac:dyDescent="0.25">
      <c r="A209" s="34" t="s">
        <v>890</v>
      </c>
      <c r="B209" s="34" t="s">
        <v>891</v>
      </c>
      <c r="C209" s="35" t="s">
        <v>892</v>
      </c>
    </row>
    <row r="210" spans="1:3" x14ac:dyDescent="0.25">
      <c r="A210" s="32" t="s">
        <v>893</v>
      </c>
      <c r="B210" s="32" t="s">
        <v>894</v>
      </c>
      <c r="C210" s="33" t="s">
        <v>895</v>
      </c>
    </row>
    <row r="211" spans="1:3" x14ac:dyDescent="0.25">
      <c r="A211" s="34" t="s">
        <v>896</v>
      </c>
      <c r="B211" s="34" t="s">
        <v>897</v>
      </c>
      <c r="C211" s="35" t="s">
        <v>898</v>
      </c>
    </row>
    <row r="212" spans="1:3" x14ac:dyDescent="0.25">
      <c r="A212" s="32" t="s">
        <v>899</v>
      </c>
      <c r="B212" s="32" t="s">
        <v>900</v>
      </c>
      <c r="C212" s="33" t="s">
        <v>901</v>
      </c>
    </row>
    <row r="213" spans="1:3" x14ac:dyDescent="0.25">
      <c r="A213" s="34" t="s">
        <v>902</v>
      </c>
      <c r="B213" s="34" t="s">
        <v>903</v>
      </c>
      <c r="C213" s="35" t="s">
        <v>904</v>
      </c>
    </row>
    <row r="214" spans="1:3" x14ac:dyDescent="0.25">
      <c r="A214" s="32" t="s">
        <v>905</v>
      </c>
      <c r="B214" s="32" t="s">
        <v>906</v>
      </c>
      <c r="C214" s="33" t="s">
        <v>907</v>
      </c>
    </row>
    <row r="215" spans="1:3" x14ac:dyDescent="0.25">
      <c r="A215" s="34" t="s">
        <v>908</v>
      </c>
      <c r="B215" s="34" t="s">
        <v>909</v>
      </c>
      <c r="C215" s="35" t="s">
        <v>910</v>
      </c>
    </row>
    <row r="216" spans="1:3" x14ac:dyDescent="0.25">
      <c r="A216" s="32" t="s">
        <v>911</v>
      </c>
      <c r="B216" s="32" t="s">
        <v>912</v>
      </c>
      <c r="C216" s="33" t="s">
        <v>913</v>
      </c>
    </row>
    <row r="217" spans="1:3" x14ac:dyDescent="0.25">
      <c r="A217" s="34" t="s">
        <v>914</v>
      </c>
      <c r="B217" s="34" t="s">
        <v>915</v>
      </c>
      <c r="C217" s="35" t="s">
        <v>916</v>
      </c>
    </row>
    <row r="218" spans="1:3" x14ac:dyDescent="0.25">
      <c r="A218" s="32" t="s">
        <v>917</v>
      </c>
      <c r="B218" s="32" t="s">
        <v>918</v>
      </c>
      <c r="C218" s="33" t="s">
        <v>919</v>
      </c>
    </row>
    <row r="219" spans="1:3" x14ac:dyDescent="0.25">
      <c r="A219" s="34" t="s">
        <v>920</v>
      </c>
      <c r="B219" s="34" t="s">
        <v>921</v>
      </c>
      <c r="C219" s="35" t="s">
        <v>922</v>
      </c>
    </row>
    <row r="220" spans="1:3" x14ac:dyDescent="0.25">
      <c r="A220" s="32" t="s">
        <v>923</v>
      </c>
      <c r="B220" s="32" t="s">
        <v>924</v>
      </c>
      <c r="C220" s="33" t="s">
        <v>925</v>
      </c>
    </row>
    <row r="221" spans="1:3" x14ac:dyDescent="0.25">
      <c r="A221" s="34" t="s">
        <v>926</v>
      </c>
      <c r="B221" s="34" t="s">
        <v>927</v>
      </c>
      <c r="C221" s="35" t="s">
        <v>928</v>
      </c>
    </row>
    <row r="222" spans="1:3" x14ac:dyDescent="0.25">
      <c r="A222" s="32" t="s">
        <v>929</v>
      </c>
      <c r="B222" s="32" t="s">
        <v>930</v>
      </c>
      <c r="C222" s="33" t="s">
        <v>931</v>
      </c>
    </row>
    <row r="223" spans="1:3" x14ac:dyDescent="0.25">
      <c r="A223" s="34" t="s">
        <v>932</v>
      </c>
      <c r="B223" s="34" t="s">
        <v>933</v>
      </c>
      <c r="C223" s="35" t="s">
        <v>934</v>
      </c>
    </row>
    <row r="224" spans="1:3" x14ac:dyDescent="0.25">
      <c r="A224" s="32" t="s">
        <v>935</v>
      </c>
      <c r="B224" s="32" t="s">
        <v>936</v>
      </c>
      <c r="C224" s="33" t="s">
        <v>937</v>
      </c>
    </row>
    <row r="225" spans="1:3" x14ac:dyDescent="0.25">
      <c r="A225" s="34" t="s">
        <v>938</v>
      </c>
      <c r="B225" s="34" t="s">
        <v>939</v>
      </c>
      <c r="C225" s="35"/>
    </row>
    <row r="226" spans="1:3" x14ac:dyDescent="0.25">
      <c r="A226" s="32" t="s">
        <v>940</v>
      </c>
      <c r="B226" s="32" t="s">
        <v>941</v>
      </c>
      <c r="C226" s="33"/>
    </row>
    <row r="227" spans="1:3" x14ac:dyDescent="0.25">
      <c r="A227" s="34" t="s">
        <v>942</v>
      </c>
      <c r="B227" s="34" t="s">
        <v>943</v>
      </c>
      <c r="C227" s="35"/>
    </row>
    <row r="228" spans="1:3" x14ac:dyDescent="0.25">
      <c r="A228" s="32" t="s">
        <v>944</v>
      </c>
      <c r="B228" s="32" t="s">
        <v>945</v>
      </c>
      <c r="C228" s="33" t="s">
        <v>946</v>
      </c>
    </row>
    <row r="229" spans="1:3" x14ac:dyDescent="0.25">
      <c r="A229" s="34" t="s">
        <v>947</v>
      </c>
      <c r="B229" s="34" t="s">
        <v>948</v>
      </c>
      <c r="C229" s="35" t="s">
        <v>949</v>
      </c>
    </row>
    <row r="230" spans="1:3" x14ac:dyDescent="0.25">
      <c r="A230" s="32" t="s">
        <v>950</v>
      </c>
      <c r="B230" s="32" t="s">
        <v>951</v>
      </c>
      <c r="C230" s="33" t="s">
        <v>952</v>
      </c>
    </row>
    <row r="231" spans="1:3" x14ac:dyDescent="0.25">
      <c r="A231" s="34" t="s">
        <v>953</v>
      </c>
      <c r="B231" s="34" t="s">
        <v>954</v>
      </c>
      <c r="C231" s="35" t="s">
        <v>955</v>
      </c>
    </row>
    <row r="232" spans="1:3" x14ac:dyDescent="0.25">
      <c r="A232" s="32" t="s">
        <v>956</v>
      </c>
      <c r="B232" s="32" t="s">
        <v>957</v>
      </c>
      <c r="C232" s="33" t="s">
        <v>958</v>
      </c>
    </row>
    <row r="233" spans="1:3" x14ac:dyDescent="0.25">
      <c r="A233" s="34" t="s">
        <v>959</v>
      </c>
      <c r="B233" s="34" t="s">
        <v>960</v>
      </c>
      <c r="C233" s="35" t="s">
        <v>961</v>
      </c>
    </row>
    <row r="234" spans="1:3" x14ac:dyDescent="0.25">
      <c r="A234" s="32" t="s">
        <v>962</v>
      </c>
      <c r="B234" s="32" t="s">
        <v>963</v>
      </c>
      <c r="C234" s="33" t="s">
        <v>964</v>
      </c>
    </row>
    <row r="235" spans="1:3" x14ac:dyDescent="0.25">
      <c r="A235" s="34" t="s">
        <v>965</v>
      </c>
      <c r="B235" s="34" t="s">
        <v>966</v>
      </c>
      <c r="C235" s="35" t="s">
        <v>967</v>
      </c>
    </row>
    <row r="236" spans="1:3" x14ac:dyDescent="0.25">
      <c r="A236" s="32" t="s">
        <v>968</v>
      </c>
      <c r="B236" s="32" t="s">
        <v>969</v>
      </c>
      <c r="C236" s="33" t="s">
        <v>970</v>
      </c>
    </row>
    <row r="237" spans="1:3" x14ac:dyDescent="0.25">
      <c r="A237" s="34" t="s">
        <v>971</v>
      </c>
      <c r="B237" s="34" t="s">
        <v>972</v>
      </c>
      <c r="C237" s="35" t="s">
        <v>973</v>
      </c>
    </row>
    <row r="238" spans="1:3" x14ac:dyDescent="0.25">
      <c r="A238" s="32" t="s">
        <v>974</v>
      </c>
      <c r="B238" s="32" t="s">
        <v>975</v>
      </c>
      <c r="C238" s="33" t="s">
        <v>976</v>
      </c>
    </row>
    <row r="239" spans="1:3" x14ac:dyDescent="0.25">
      <c r="A239" s="34" t="s">
        <v>977</v>
      </c>
      <c r="B239" s="34" t="s">
        <v>978</v>
      </c>
      <c r="C239" s="35"/>
    </row>
    <row r="240" spans="1:3" x14ac:dyDescent="0.25">
      <c r="A240" s="32" t="s">
        <v>979</v>
      </c>
      <c r="B240" s="32" t="s">
        <v>980</v>
      </c>
      <c r="C240" s="33"/>
    </row>
    <row r="241" spans="1:3" x14ac:dyDescent="0.25">
      <c r="A241" s="34" t="s">
        <v>981</v>
      </c>
      <c r="B241" s="34" t="s">
        <v>982</v>
      </c>
      <c r="C241" s="35"/>
    </row>
    <row r="242" spans="1:3" x14ac:dyDescent="0.25">
      <c r="A242" s="32" t="s">
        <v>983</v>
      </c>
      <c r="B242" s="32" t="s">
        <v>984</v>
      </c>
      <c r="C242" s="33"/>
    </row>
    <row r="243" spans="1:3" x14ac:dyDescent="0.25">
      <c r="A243" s="34" t="s">
        <v>985</v>
      </c>
      <c r="B243" s="34" t="s">
        <v>986</v>
      </c>
      <c r="C243" s="35"/>
    </row>
    <row r="244" spans="1:3" x14ac:dyDescent="0.25">
      <c r="A244" s="32" t="s">
        <v>987</v>
      </c>
      <c r="B244" s="32" t="s">
        <v>988</v>
      </c>
      <c r="C244" s="33"/>
    </row>
    <row r="245" spans="1:3" x14ac:dyDescent="0.25">
      <c r="A245" s="34" t="s">
        <v>989</v>
      </c>
      <c r="B245" s="34" t="s">
        <v>990</v>
      </c>
      <c r="C245" s="35"/>
    </row>
    <row r="246" spans="1:3" x14ac:dyDescent="0.25">
      <c r="A246" s="32" t="s">
        <v>991</v>
      </c>
      <c r="B246" s="32" t="s">
        <v>992</v>
      </c>
      <c r="C246" s="33"/>
    </row>
    <row r="247" spans="1:3" x14ac:dyDescent="0.25">
      <c r="A247" s="34" t="s">
        <v>993</v>
      </c>
      <c r="B247" s="34" t="s">
        <v>994</v>
      </c>
      <c r="C247" s="35"/>
    </row>
    <row r="248" spans="1:3" x14ac:dyDescent="0.25">
      <c r="A248" s="32" t="s">
        <v>995</v>
      </c>
      <c r="B248" s="32" t="s">
        <v>996</v>
      </c>
      <c r="C248" s="35"/>
    </row>
  </sheetData>
  <sheetProtection algorithmName="SHA-512" hashValue="hst3opPvu4auPEhXvlllec/QhUVfxCNTvp8RcCCJUQVm1FuS7CIkLFbyBZcWGoq6cWSH/yiJb7b/e6goV96jZw==" saltValue="F9sQNilSqkWJimylG++wdQ==" spinCount="100000" sheet="1" objects="1" scenarios="1" autoFilter="0"/>
  <autoFilter ref="A1:C248"/>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Type</vt:lpstr>
      <vt:lpstr>Identity</vt:lpstr>
      <vt:lpstr>Activity</vt:lpstr>
      <vt:lpstr>auxControlo</vt:lpstr>
      <vt:lpstr>TA_Rubric</vt:lpstr>
      <vt:lpstr>TA_Serv</vt:lpstr>
      <vt:lpstr>TA_Territorio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2020-11-19T17:32:50Z</dcterms:created>
  <dcterms:modified xsi:type="dcterms:W3CDTF">2021-12-17T10:41:02Z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339546-1082-4534-91e1-91aa69eb15e8_Enabled">
    <vt:lpwstr>true</vt:lpwstr>
  </property>
  <property fmtid="{D5CDD505-2E9C-101B-9397-08002B2CF9AE}" pid="3" name="MSIP_Label_84339546-1082-4534-91e1-91aa69eb15e8_SetDate">
    <vt:lpwstr>2020-11-19T17:56:46Z</vt:lpwstr>
  </property>
  <property fmtid="{D5CDD505-2E9C-101B-9397-08002B2CF9AE}" pid="4" name="MSIP_Label_84339546-1082-4534-91e1-91aa69eb15e8_Method">
    <vt:lpwstr>Privileged</vt:lpwstr>
  </property>
  <property fmtid="{D5CDD505-2E9C-101B-9397-08002B2CF9AE}" pid="5" name="MSIP_Label_84339546-1082-4534-91e1-91aa69eb15e8_Name">
    <vt:lpwstr>Interno - Sem marca de água</vt:lpwstr>
  </property>
  <property fmtid="{D5CDD505-2E9C-101B-9397-08002B2CF9AE}" pid="6" name="MSIP_Label_84339546-1082-4534-91e1-91aa69eb15e8_SiteId">
    <vt:lpwstr>f92c299d-3d5a-4621-abd4-755e52e5161d</vt:lpwstr>
  </property>
  <property fmtid="{D5CDD505-2E9C-101B-9397-08002B2CF9AE}" pid="7" name="MSIP_Label_84339546-1082-4534-91e1-91aa69eb15e8_ActionId">
    <vt:lpwstr>9010136f-fc99-4de7-b0cf-00005eeeb8ce</vt:lpwstr>
  </property>
  <property fmtid="{D5CDD505-2E9C-101B-9397-08002B2CF9AE}" pid="8" name="MSIP_Label_84339546-1082-4534-91e1-91aa69eb15e8_ContentBits">
    <vt:lpwstr>0</vt:lpwstr>
  </property>
</Properties>
</file>