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C:\Users\asu052\Documents\UAJ\RPB_LPS\Matine_Anexos\"/>
    </mc:Choice>
  </mc:AlternateContent>
  <workbookProtection workbookAlgorithmName="SHA-512" workbookHashValue="mFSJCBLwDYcF3cqSIYmuelF/9ETivfIrdpaFJgrIFk2fe7PXZ/XnIdsRGYVLw5jKRAX9VhCed4gl66RQM4ULsg==" workbookSaltValue="ljnOVYFTdAznXMbCCFk/wQ==" workbookSpinCount="100000" lockStructure="1"/>
  <bookViews>
    <workbookView xWindow="0" yWindow="0" windowWidth="23040" windowHeight="10650"/>
  </bookViews>
  <sheets>
    <sheet name="Type" sheetId="4" r:id="rId1"/>
    <sheet name="Identity" sheetId="9" r:id="rId2"/>
    <sheet name="Activity" sheetId="1" r:id="rId3"/>
    <sheet name="auxControlo" sheetId="7" state="hidden" r:id="rId4"/>
    <sheet name="TA_Rubric" sheetId="5" state="hidden" r:id="rId5"/>
    <sheet name="TA_Serv" sheetId="6" state="hidden" r:id="rId6"/>
    <sheet name="TA_Territorio" sheetId="8" r:id="rId7"/>
  </sheets>
  <definedNames>
    <definedName name="_xlnm._FilterDatabase" localSheetId="2" hidden="1">Activity!$A$1:$L$1093</definedName>
    <definedName name="_xlnm._FilterDatabase" localSheetId="6" hidden="1">TA_Territorio!$A$1:$C$248</definedName>
    <definedName name="_xlnm._FilterDatabase" localSheetId="0" hidden="1">Type!$A$3:$E$16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 i="1" l="1"/>
  <c r="E3" i="4" l="1"/>
  <c r="D3" i="4"/>
  <c r="C3" i="4"/>
  <c r="B3" i="4"/>
  <c r="A3" i="4"/>
  <c r="D3" i="9"/>
  <c r="D4" i="9"/>
  <c r="D5" i="9"/>
  <c r="D6" i="9"/>
  <c r="D7" i="9"/>
  <c r="D8" i="9"/>
  <c r="D9" i="9"/>
  <c r="D2" i="9"/>
  <c r="D1" i="9"/>
  <c r="C1" i="9"/>
  <c r="B1" i="9"/>
  <c r="A1" i="9"/>
  <c r="L1" i="1"/>
  <c r="G1" i="1"/>
  <c r="F1" i="1"/>
  <c r="E1" i="1"/>
  <c r="K1" i="1"/>
  <c r="J1" i="1"/>
  <c r="I1" i="1"/>
  <c r="H1" i="1"/>
  <c r="B1" i="1"/>
  <c r="C1" i="1"/>
  <c r="A22" i="7"/>
  <c r="A23" i="7"/>
  <c r="A24" i="7"/>
  <c r="A25" i="7"/>
  <c r="A26" i="7"/>
  <c r="A27" i="7"/>
  <c r="A28" i="7"/>
  <c r="A29" i="7"/>
  <c r="A30" i="7"/>
  <c r="A31" i="7"/>
  <c r="A32" i="7"/>
  <c r="A19" i="7"/>
  <c r="A20" i="7"/>
  <c r="A21" i="7"/>
  <c r="A18" i="7"/>
  <c r="A14" i="7"/>
  <c r="A15" i="7"/>
  <c r="A16" i="7"/>
  <c r="A17" i="7"/>
  <c r="A13" i="7"/>
  <c r="K3" i="1" l="1"/>
  <c r="K4" i="1"/>
  <c r="K5" i="1"/>
  <c r="K6" i="1"/>
  <c r="K7" i="1"/>
  <c r="K8" i="1"/>
  <c r="K9" i="1"/>
  <c r="K10" i="1"/>
  <c r="K11" i="1"/>
  <c r="K12" i="1"/>
  <c r="K13" i="1"/>
  <c r="K14" i="1"/>
  <c r="K15" i="1"/>
  <c r="K16" i="1"/>
  <c r="K17" i="1"/>
  <c r="K18" i="1"/>
  <c r="K19" i="1"/>
  <c r="K20" i="1"/>
  <c r="K21" i="1"/>
  <c r="K22" i="1"/>
  <c r="K23" i="1"/>
  <c r="K24" i="1"/>
  <c r="K25" i="1"/>
  <c r="K26" i="1"/>
  <c r="K27" i="1"/>
  <c r="K28" i="1"/>
  <c r="K29" i="1"/>
  <c r="K30" i="1"/>
  <c r="K31" i="1"/>
  <c r="K32" i="1"/>
  <c r="K33" i="1"/>
  <c r="K34" i="1"/>
  <c r="K35" i="1"/>
  <c r="K36" i="1"/>
  <c r="K37" i="1"/>
  <c r="K38" i="1"/>
  <c r="K39" i="1"/>
  <c r="K40" i="1"/>
  <c r="K41" i="1"/>
  <c r="K42" i="1"/>
  <c r="K43" i="1"/>
  <c r="K44" i="1"/>
  <c r="K45" i="1"/>
  <c r="K46" i="1"/>
  <c r="K47" i="1"/>
  <c r="K48" i="1"/>
  <c r="K49" i="1"/>
  <c r="K50" i="1"/>
  <c r="K51" i="1"/>
  <c r="K52" i="1"/>
  <c r="K53" i="1"/>
  <c r="K54" i="1"/>
  <c r="K55" i="1"/>
  <c r="K56" i="1"/>
  <c r="K57" i="1"/>
  <c r="K58" i="1"/>
  <c r="K59" i="1"/>
  <c r="K60" i="1"/>
  <c r="K61" i="1"/>
  <c r="K62" i="1"/>
  <c r="K63" i="1"/>
  <c r="K64" i="1"/>
  <c r="K65" i="1"/>
  <c r="K66" i="1"/>
  <c r="K67" i="1"/>
  <c r="K68" i="1"/>
  <c r="K69" i="1"/>
  <c r="K70" i="1"/>
  <c r="K71" i="1"/>
  <c r="K72" i="1"/>
  <c r="K73" i="1"/>
  <c r="K74" i="1"/>
  <c r="K75" i="1"/>
  <c r="K76" i="1"/>
  <c r="K77" i="1"/>
  <c r="K78" i="1"/>
  <c r="K79" i="1"/>
  <c r="K80" i="1"/>
  <c r="K81" i="1"/>
  <c r="K82" i="1"/>
  <c r="K83" i="1"/>
  <c r="K84" i="1"/>
  <c r="K85" i="1"/>
  <c r="K86" i="1"/>
  <c r="K87" i="1"/>
  <c r="K88" i="1"/>
  <c r="K89" i="1"/>
  <c r="K90" i="1"/>
  <c r="K91" i="1"/>
  <c r="K92" i="1"/>
  <c r="K93" i="1"/>
  <c r="K94" i="1"/>
  <c r="K95" i="1"/>
  <c r="K96" i="1"/>
  <c r="K97" i="1"/>
  <c r="K98" i="1"/>
  <c r="K99" i="1"/>
  <c r="K100" i="1"/>
  <c r="K101" i="1"/>
  <c r="K102" i="1"/>
  <c r="K103" i="1"/>
  <c r="K104" i="1"/>
  <c r="K105" i="1"/>
  <c r="K106" i="1"/>
  <c r="K107" i="1"/>
  <c r="K108" i="1"/>
  <c r="K109" i="1"/>
  <c r="K110" i="1"/>
  <c r="K111" i="1"/>
  <c r="K112" i="1"/>
  <c r="K113" i="1"/>
  <c r="K114" i="1"/>
  <c r="K115" i="1"/>
  <c r="K116" i="1"/>
  <c r="K117" i="1"/>
  <c r="K118" i="1"/>
  <c r="K119" i="1"/>
  <c r="K120" i="1"/>
  <c r="K121" i="1"/>
  <c r="K122" i="1"/>
  <c r="K123" i="1"/>
  <c r="K124" i="1"/>
  <c r="K125" i="1"/>
  <c r="K126" i="1"/>
  <c r="K127" i="1"/>
  <c r="K128" i="1"/>
  <c r="K129" i="1"/>
  <c r="K130" i="1"/>
  <c r="K131" i="1"/>
  <c r="K132" i="1"/>
  <c r="K133" i="1"/>
  <c r="K134" i="1"/>
  <c r="K135" i="1"/>
  <c r="K136" i="1"/>
  <c r="K137" i="1"/>
  <c r="K138" i="1"/>
  <c r="K139" i="1"/>
  <c r="K140" i="1"/>
  <c r="K141" i="1"/>
  <c r="K142" i="1"/>
  <c r="K143" i="1"/>
  <c r="K144" i="1"/>
  <c r="K145" i="1"/>
  <c r="K146" i="1"/>
  <c r="K147" i="1"/>
  <c r="K148" i="1"/>
  <c r="K149" i="1"/>
  <c r="K150" i="1"/>
  <c r="K151" i="1"/>
  <c r="K152" i="1"/>
  <c r="K153" i="1"/>
  <c r="K154" i="1"/>
  <c r="K155" i="1"/>
  <c r="K156" i="1"/>
  <c r="K157" i="1"/>
  <c r="K158" i="1"/>
  <c r="K159" i="1"/>
  <c r="K160" i="1"/>
  <c r="K161" i="1"/>
  <c r="K162" i="1"/>
  <c r="K163" i="1"/>
  <c r="K164" i="1"/>
  <c r="K165" i="1"/>
  <c r="K166" i="1"/>
  <c r="K167" i="1"/>
  <c r="K168" i="1"/>
  <c r="K169" i="1"/>
  <c r="K170" i="1"/>
  <c r="K171" i="1"/>
  <c r="K172" i="1"/>
  <c r="K173" i="1"/>
  <c r="K174" i="1"/>
  <c r="K175" i="1"/>
  <c r="K176" i="1"/>
  <c r="K177" i="1"/>
  <c r="K178" i="1"/>
  <c r="K179" i="1"/>
  <c r="K180" i="1"/>
  <c r="K181" i="1"/>
  <c r="K182" i="1"/>
  <c r="K183" i="1"/>
  <c r="K184" i="1"/>
  <c r="K185" i="1"/>
  <c r="K186" i="1"/>
  <c r="K187" i="1"/>
  <c r="K188" i="1"/>
  <c r="K189" i="1"/>
  <c r="K190" i="1"/>
  <c r="K191" i="1"/>
  <c r="K192" i="1"/>
  <c r="K193" i="1"/>
  <c r="K194" i="1"/>
  <c r="K195" i="1"/>
  <c r="K196" i="1"/>
  <c r="K197" i="1"/>
  <c r="K198" i="1"/>
  <c r="K199" i="1"/>
  <c r="K200" i="1"/>
  <c r="K201" i="1"/>
  <c r="K202" i="1"/>
  <c r="K203" i="1"/>
  <c r="K204" i="1"/>
  <c r="K205" i="1"/>
  <c r="K206" i="1"/>
  <c r="K207" i="1"/>
  <c r="K208" i="1"/>
  <c r="K209" i="1"/>
  <c r="K210" i="1"/>
  <c r="K211" i="1"/>
  <c r="K212" i="1"/>
  <c r="K213" i="1"/>
  <c r="K214" i="1"/>
  <c r="K215" i="1"/>
  <c r="K216" i="1"/>
  <c r="K217" i="1"/>
  <c r="K218" i="1"/>
  <c r="K219" i="1"/>
  <c r="K220" i="1"/>
  <c r="K221" i="1"/>
  <c r="K222" i="1"/>
  <c r="K223" i="1"/>
  <c r="K224" i="1"/>
  <c r="K225" i="1"/>
  <c r="K226" i="1"/>
  <c r="K227" i="1"/>
  <c r="K228" i="1"/>
  <c r="K229" i="1"/>
  <c r="K230" i="1"/>
  <c r="K231" i="1"/>
  <c r="K232" i="1"/>
  <c r="K233" i="1"/>
  <c r="K234" i="1"/>
  <c r="K235" i="1"/>
  <c r="K236" i="1"/>
  <c r="K237" i="1"/>
  <c r="K238" i="1"/>
  <c r="K239" i="1"/>
  <c r="K240" i="1"/>
  <c r="K241" i="1"/>
  <c r="K242" i="1"/>
  <c r="K243" i="1"/>
  <c r="K244" i="1"/>
  <c r="K245" i="1"/>
  <c r="K246" i="1"/>
  <c r="K247" i="1"/>
  <c r="K248" i="1"/>
  <c r="K249" i="1"/>
  <c r="K250" i="1"/>
  <c r="K251" i="1"/>
  <c r="K252" i="1"/>
  <c r="K253" i="1"/>
  <c r="K254" i="1"/>
  <c r="K255" i="1"/>
  <c r="K256" i="1"/>
  <c r="K257" i="1"/>
  <c r="K258" i="1"/>
  <c r="K259" i="1"/>
  <c r="K260" i="1"/>
  <c r="K261" i="1"/>
  <c r="K262" i="1"/>
  <c r="K263" i="1"/>
  <c r="K264" i="1"/>
  <c r="K265" i="1"/>
  <c r="K266" i="1"/>
  <c r="K267" i="1"/>
  <c r="K268" i="1"/>
  <c r="K269" i="1"/>
  <c r="K270" i="1"/>
  <c r="K271" i="1"/>
  <c r="K272" i="1"/>
  <c r="K273" i="1"/>
  <c r="K274" i="1"/>
  <c r="K275" i="1"/>
  <c r="K276" i="1"/>
  <c r="K277" i="1"/>
  <c r="K278" i="1"/>
  <c r="K279" i="1"/>
  <c r="K280" i="1"/>
  <c r="K281" i="1"/>
  <c r="K282" i="1"/>
  <c r="K283" i="1"/>
  <c r="K284" i="1"/>
  <c r="K285" i="1"/>
  <c r="K286" i="1"/>
  <c r="K287" i="1"/>
  <c r="K288" i="1"/>
  <c r="K289" i="1"/>
  <c r="K290" i="1"/>
  <c r="K291" i="1"/>
  <c r="K292" i="1"/>
  <c r="K293" i="1"/>
  <c r="K294" i="1"/>
  <c r="K295" i="1"/>
  <c r="K296" i="1"/>
  <c r="K297" i="1"/>
  <c r="K298" i="1"/>
  <c r="K299" i="1"/>
  <c r="K300" i="1"/>
  <c r="K301" i="1"/>
  <c r="K302" i="1"/>
  <c r="K303" i="1"/>
  <c r="K304" i="1"/>
  <c r="K305" i="1"/>
  <c r="K306" i="1"/>
  <c r="K307" i="1"/>
  <c r="K308" i="1"/>
  <c r="K309" i="1"/>
  <c r="K310" i="1"/>
  <c r="K311" i="1"/>
  <c r="K312" i="1"/>
  <c r="K313" i="1"/>
  <c r="K314" i="1"/>
  <c r="K315" i="1"/>
  <c r="K316" i="1"/>
  <c r="K317" i="1"/>
  <c r="K318" i="1"/>
  <c r="K319" i="1"/>
  <c r="K320" i="1"/>
  <c r="K321" i="1"/>
  <c r="K322" i="1"/>
  <c r="K323" i="1"/>
  <c r="K324" i="1"/>
  <c r="K325" i="1"/>
  <c r="K326" i="1"/>
  <c r="K327" i="1"/>
  <c r="K328" i="1"/>
  <c r="K329" i="1"/>
  <c r="K330" i="1"/>
  <c r="K331" i="1"/>
  <c r="K332" i="1"/>
  <c r="K333" i="1"/>
  <c r="K334" i="1"/>
  <c r="K335" i="1"/>
  <c r="K336" i="1"/>
  <c r="K337" i="1"/>
  <c r="K338" i="1"/>
  <c r="K339" i="1"/>
  <c r="K340" i="1"/>
  <c r="K341" i="1"/>
  <c r="K342" i="1"/>
  <c r="K343" i="1"/>
  <c r="K344" i="1"/>
  <c r="K345" i="1"/>
  <c r="K346" i="1"/>
  <c r="K347" i="1"/>
  <c r="K348" i="1"/>
  <c r="K349" i="1"/>
  <c r="K350" i="1"/>
  <c r="K351" i="1"/>
  <c r="K352" i="1"/>
  <c r="K353" i="1"/>
  <c r="K354" i="1"/>
  <c r="K355" i="1"/>
  <c r="K356" i="1"/>
  <c r="K357" i="1"/>
  <c r="K358" i="1"/>
  <c r="K359" i="1"/>
  <c r="K360" i="1"/>
  <c r="K361" i="1"/>
  <c r="K362" i="1"/>
  <c r="K363" i="1"/>
  <c r="K364" i="1"/>
  <c r="K365" i="1"/>
  <c r="K366" i="1"/>
  <c r="K367" i="1"/>
  <c r="K368" i="1"/>
  <c r="K369" i="1"/>
  <c r="K370" i="1"/>
  <c r="K371" i="1"/>
  <c r="K372" i="1"/>
  <c r="K373" i="1"/>
  <c r="K374" i="1"/>
  <c r="K375" i="1"/>
  <c r="K376" i="1"/>
  <c r="K377" i="1"/>
  <c r="K378" i="1"/>
  <c r="K379" i="1"/>
  <c r="K380" i="1"/>
  <c r="K381" i="1"/>
  <c r="K382" i="1"/>
  <c r="K383" i="1"/>
  <c r="K384" i="1"/>
  <c r="K385" i="1"/>
  <c r="K386" i="1"/>
  <c r="K387" i="1"/>
  <c r="K388" i="1"/>
  <c r="K389" i="1"/>
  <c r="K390" i="1"/>
  <c r="K391" i="1"/>
  <c r="K392" i="1"/>
  <c r="K393" i="1"/>
  <c r="K394" i="1"/>
  <c r="K395" i="1"/>
  <c r="K396" i="1"/>
  <c r="K397" i="1"/>
  <c r="K398" i="1"/>
  <c r="K399" i="1"/>
  <c r="K400" i="1"/>
  <c r="K401" i="1"/>
  <c r="K402" i="1"/>
  <c r="K403" i="1"/>
  <c r="K404" i="1"/>
  <c r="K405" i="1"/>
  <c r="K406" i="1"/>
  <c r="K407" i="1"/>
  <c r="K408" i="1"/>
  <c r="K409" i="1"/>
  <c r="K410" i="1"/>
  <c r="K411" i="1"/>
  <c r="K412" i="1"/>
  <c r="K413" i="1"/>
  <c r="K414" i="1"/>
  <c r="K415" i="1"/>
  <c r="K416" i="1"/>
  <c r="K417" i="1"/>
  <c r="K418" i="1"/>
  <c r="K419" i="1"/>
  <c r="K420" i="1"/>
  <c r="K421" i="1"/>
  <c r="K422" i="1"/>
  <c r="K423" i="1"/>
  <c r="K424" i="1"/>
  <c r="K425" i="1"/>
  <c r="K426" i="1"/>
  <c r="K427" i="1"/>
  <c r="K428" i="1"/>
  <c r="K429" i="1"/>
  <c r="K430" i="1"/>
  <c r="K431" i="1"/>
  <c r="K432" i="1"/>
  <c r="K433" i="1"/>
  <c r="K434" i="1"/>
  <c r="K435" i="1"/>
  <c r="K436" i="1"/>
  <c r="K437" i="1"/>
  <c r="K438" i="1"/>
  <c r="K439" i="1"/>
  <c r="K440" i="1"/>
  <c r="K441" i="1"/>
  <c r="K442" i="1"/>
  <c r="K443" i="1"/>
  <c r="K444" i="1"/>
  <c r="K445" i="1"/>
  <c r="K446" i="1"/>
  <c r="K447" i="1"/>
  <c r="K448" i="1"/>
  <c r="K449" i="1"/>
  <c r="K450" i="1"/>
  <c r="K451" i="1"/>
  <c r="K452" i="1"/>
  <c r="K453" i="1"/>
  <c r="K454" i="1"/>
  <c r="K455" i="1"/>
  <c r="K456" i="1"/>
  <c r="K457" i="1"/>
  <c r="K458" i="1"/>
  <c r="K459" i="1"/>
  <c r="K460" i="1"/>
  <c r="K461" i="1"/>
  <c r="K462" i="1"/>
  <c r="K463" i="1"/>
  <c r="K464" i="1"/>
  <c r="K465" i="1"/>
  <c r="K466" i="1"/>
  <c r="K467" i="1"/>
  <c r="K468" i="1"/>
  <c r="K469" i="1"/>
  <c r="K470" i="1"/>
  <c r="K471" i="1"/>
  <c r="K472" i="1"/>
  <c r="K473" i="1"/>
  <c r="K474" i="1"/>
  <c r="K475" i="1"/>
  <c r="K476" i="1"/>
  <c r="K477" i="1"/>
  <c r="K478" i="1"/>
  <c r="K479" i="1"/>
  <c r="K480" i="1"/>
  <c r="K481" i="1"/>
  <c r="K482" i="1"/>
  <c r="K483" i="1"/>
  <c r="K484" i="1"/>
  <c r="K485" i="1"/>
  <c r="K486" i="1"/>
  <c r="K487" i="1"/>
  <c r="K488" i="1"/>
  <c r="K489" i="1"/>
  <c r="K490" i="1"/>
  <c r="K491" i="1"/>
  <c r="K492" i="1"/>
  <c r="K493" i="1"/>
  <c r="K494" i="1"/>
  <c r="K495" i="1"/>
  <c r="K496" i="1"/>
  <c r="K497" i="1"/>
  <c r="K498" i="1"/>
  <c r="K499" i="1"/>
  <c r="K500" i="1"/>
  <c r="K501" i="1"/>
  <c r="K502" i="1"/>
  <c r="K503" i="1"/>
  <c r="K504" i="1"/>
  <c r="K505" i="1"/>
  <c r="K506" i="1"/>
  <c r="K507" i="1"/>
  <c r="K508" i="1"/>
  <c r="K509" i="1"/>
  <c r="K510" i="1"/>
  <c r="K511" i="1"/>
  <c r="K512" i="1"/>
  <c r="K513" i="1"/>
  <c r="K514" i="1"/>
  <c r="K515" i="1"/>
  <c r="K516" i="1"/>
  <c r="K517" i="1"/>
  <c r="K518" i="1"/>
  <c r="K519" i="1"/>
  <c r="K520" i="1"/>
  <c r="K521" i="1"/>
  <c r="K522" i="1"/>
  <c r="K523" i="1"/>
  <c r="K524" i="1"/>
  <c r="K525" i="1"/>
  <c r="K526" i="1"/>
  <c r="K527" i="1"/>
  <c r="K528" i="1"/>
  <c r="K529" i="1"/>
  <c r="K530" i="1"/>
  <c r="K531" i="1"/>
  <c r="K532" i="1"/>
  <c r="K533" i="1"/>
  <c r="K534" i="1"/>
  <c r="K535" i="1"/>
  <c r="K536" i="1"/>
  <c r="K537" i="1"/>
  <c r="K538" i="1"/>
  <c r="K539" i="1"/>
  <c r="K540" i="1"/>
  <c r="K541" i="1"/>
  <c r="K542" i="1"/>
  <c r="K543" i="1"/>
  <c r="K544" i="1"/>
  <c r="K545" i="1"/>
  <c r="K546" i="1"/>
  <c r="K547" i="1"/>
  <c r="K548" i="1"/>
  <c r="K549" i="1"/>
  <c r="K550" i="1"/>
  <c r="K551" i="1"/>
  <c r="K552" i="1"/>
  <c r="K553" i="1"/>
  <c r="K554" i="1"/>
  <c r="K555" i="1"/>
  <c r="K556" i="1"/>
  <c r="K557" i="1"/>
  <c r="K558" i="1"/>
  <c r="K559" i="1"/>
  <c r="K560" i="1"/>
  <c r="K561" i="1"/>
  <c r="K562" i="1"/>
  <c r="K563" i="1"/>
  <c r="K564" i="1"/>
  <c r="K565" i="1"/>
  <c r="K566" i="1"/>
  <c r="K567" i="1"/>
  <c r="K568" i="1"/>
  <c r="K569" i="1"/>
  <c r="K570" i="1"/>
  <c r="K571" i="1"/>
  <c r="K572" i="1"/>
  <c r="K573" i="1"/>
  <c r="K574" i="1"/>
  <c r="K575" i="1"/>
  <c r="K576" i="1"/>
  <c r="K577" i="1"/>
  <c r="K578" i="1"/>
  <c r="K579" i="1"/>
  <c r="K580" i="1"/>
  <c r="K581" i="1"/>
  <c r="K582" i="1"/>
  <c r="K583" i="1"/>
  <c r="K584" i="1"/>
  <c r="K585" i="1"/>
  <c r="K586" i="1"/>
  <c r="K587" i="1"/>
  <c r="K588" i="1"/>
  <c r="K589" i="1"/>
  <c r="K590" i="1"/>
  <c r="K591" i="1"/>
  <c r="K592" i="1"/>
  <c r="K593" i="1"/>
  <c r="K594" i="1"/>
  <c r="K595" i="1"/>
  <c r="K596" i="1"/>
  <c r="K597" i="1"/>
  <c r="K598" i="1"/>
  <c r="K599" i="1"/>
  <c r="K600" i="1"/>
  <c r="K601" i="1"/>
  <c r="K602" i="1"/>
  <c r="K603" i="1"/>
  <c r="K604" i="1"/>
  <c r="K605" i="1"/>
  <c r="K606" i="1"/>
  <c r="K607" i="1"/>
  <c r="K608" i="1"/>
  <c r="K609" i="1"/>
  <c r="K610" i="1"/>
  <c r="K611" i="1"/>
  <c r="K612" i="1"/>
  <c r="K613" i="1"/>
  <c r="K614" i="1"/>
  <c r="K615" i="1"/>
  <c r="K616" i="1"/>
  <c r="K617" i="1"/>
  <c r="K618" i="1"/>
  <c r="K619" i="1"/>
  <c r="K620" i="1"/>
  <c r="K621" i="1"/>
  <c r="K622" i="1"/>
  <c r="K623" i="1"/>
  <c r="K624" i="1"/>
  <c r="K625" i="1"/>
  <c r="K626" i="1"/>
  <c r="K627" i="1"/>
  <c r="K628" i="1"/>
  <c r="K629" i="1"/>
  <c r="K630" i="1"/>
  <c r="K631" i="1"/>
  <c r="K632" i="1"/>
  <c r="K633" i="1"/>
  <c r="K634" i="1"/>
  <c r="K635" i="1"/>
  <c r="K636" i="1"/>
  <c r="K637" i="1"/>
  <c r="K638" i="1"/>
  <c r="K639" i="1"/>
  <c r="K640" i="1"/>
  <c r="K641" i="1"/>
  <c r="K642" i="1"/>
  <c r="K643" i="1"/>
  <c r="K644" i="1"/>
  <c r="K645" i="1"/>
  <c r="K646" i="1"/>
  <c r="K647" i="1"/>
  <c r="K648" i="1"/>
  <c r="K649" i="1"/>
  <c r="K650" i="1"/>
  <c r="K651" i="1"/>
  <c r="K652" i="1"/>
  <c r="K653" i="1"/>
  <c r="K654" i="1"/>
  <c r="K655" i="1"/>
  <c r="K656" i="1"/>
  <c r="K657" i="1"/>
  <c r="K658" i="1"/>
  <c r="K659" i="1"/>
  <c r="K660" i="1"/>
  <c r="K661" i="1"/>
  <c r="K662" i="1"/>
  <c r="K663" i="1"/>
  <c r="K664" i="1"/>
  <c r="K665" i="1"/>
  <c r="K666" i="1"/>
  <c r="K667" i="1"/>
  <c r="K668" i="1"/>
  <c r="K669" i="1"/>
  <c r="K670" i="1"/>
  <c r="K671" i="1"/>
  <c r="K672" i="1"/>
  <c r="K673" i="1"/>
  <c r="K674" i="1"/>
  <c r="K675" i="1"/>
  <c r="K676" i="1"/>
  <c r="K677" i="1"/>
  <c r="K678" i="1"/>
  <c r="K679" i="1"/>
  <c r="K680" i="1"/>
  <c r="K681" i="1"/>
  <c r="K682" i="1"/>
  <c r="K683" i="1"/>
  <c r="K684" i="1"/>
  <c r="K685" i="1"/>
  <c r="K686" i="1"/>
  <c r="K687" i="1"/>
  <c r="K688" i="1"/>
  <c r="K689" i="1"/>
  <c r="K690" i="1"/>
  <c r="K691" i="1"/>
  <c r="K692" i="1"/>
  <c r="K693" i="1"/>
  <c r="K694" i="1"/>
  <c r="K695" i="1"/>
  <c r="K696" i="1"/>
  <c r="K697" i="1"/>
  <c r="K698" i="1"/>
  <c r="K699" i="1"/>
  <c r="K700" i="1"/>
  <c r="K701" i="1"/>
  <c r="K702" i="1"/>
  <c r="K703" i="1"/>
  <c r="K704" i="1"/>
  <c r="K705" i="1"/>
  <c r="K706" i="1"/>
  <c r="K707" i="1"/>
  <c r="K708" i="1"/>
  <c r="K709" i="1"/>
  <c r="K710" i="1"/>
  <c r="K711" i="1"/>
  <c r="K712" i="1"/>
  <c r="K713" i="1"/>
  <c r="K714" i="1"/>
  <c r="K715" i="1"/>
  <c r="K716" i="1"/>
  <c r="K717" i="1"/>
  <c r="K718" i="1"/>
  <c r="K719" i="1"/>
  <c r="K720" i="1"/>
  <c r="K721" i="1"/>
  <c r="K722" i="1"/>
  <c r="K723" i="1"/>
  <c r="K724" i="1"/>
  <c r="K725" i="1"/>
  <c r="K726" i="1"/>
  <c r="K727" i="1"/>
  <c r="K728" i="1"/>
  <c r="K729" i="1"/>
  <c r="K730" i="1"/>
  <c r="K731" i="1"/>
  <c r="K732" i="1"/>
  <c r="K733" i="1"/>
  <c r="K734" i="1"/>
  <c r="K735" i="1"/>
  <c r="K736" i="1"/>
  <c r="K737" i="1"/>
  <c r="K738" i="1"/>
  <c r="K739" i="1"/>
  <c r="K740" i="1"/>
  <c r="K741" i="1"/>
  <c r="K742" i="1"/>
  <c r="K743" i="1"/>
  <c r="K744" i="1"/>
  <c r="K745" i="1"/>
  <c r="K746" i="1"/>
  <c r="K747" i="1"/>
  <c r="K748" i="1"/>
  <c r="K749" i="1"/>
  <c r="K750" i="1"/>
  <c r="K751" i="1"/>
  <c r="K752" i="1"/>
  <c r="K753" i="1"/>
  <c r="K754" i="1"/>
  <c r="K755" i="1"/>
  <c r="K756" i="1"/>
  <c r="K757" i="1"/>
  <c r="K758" i="1"/>
  <c r="K759" i="1"/>
  <c r="K760" i="1"/>
  <c r="K761" i="1"/>
  <c r="K762" i="1"/>
  <c r="K763" i="1"/>
  <c r="K764" i="1"/>
  <c r="K765" i="1"/>
  <c r="K766" i="1"/>
  <c r="K767" i="1"/>
  <c r="K768" i="1"/>
  <c r="K769" i="1"/>
  <c r="K770" i="1"/>
  <c r="K771" i="1"/>
  <c r="K772" i="1"/>
  <c r="K773" i="1"/>
  <c r="K774" i="1"/>
  <c r="K775" i="1"/>
  <c r="K776" i="1"/>
  <c r="K777" i="1"/>
  <c r="K778" i="1"/>
  <c r="K779" i="1"/>
  <c r="K780" i="1"/>
  <c r="K781" i="1"/>
  <c r="K782" i="1"/>
  <c r="K783" i="1"/>
  <c r="K784" i="1"/>
  <c r="K785" i="1"/>
  <c r="K786" i="1"/>
  <c r="K787" i="1"/>
  <c r="K788" i="1"/>
  <c r="K789" i="1"/>
  <c r="K790" i="1"/>
  <c r="K791" i="1"/>
  <c r="K792" i="1"/>
  <c r="K793" i="1"/>
  <c r="K794" i="1"/>
  <c r="K795" i="1"/>
  <c r="K796" i="1"/>
  <c r="K797" i="1"/>
  <c r="K798" i="1"/>
  <c r="K799" i="1"/>
  <c r="K800" i="1"/>
  <c r="K801" i="1"/>
  <c r="K802" i="1"/>
  <c r="K803" i="1"/>
  <c r="K804" i="1"/>
  <c r="K805" i="1"/>
  <c r="K806" i="1"/>
  <c r="K807" i="1"/>
  <c r="K808" i="1"/>
  <c r="K809" i="1"/>
  <c r="K810" i="1"/>
  <c r="K811" i="1"/>
  <c r="K812" i="1"/>
  <c r="K813" i="1"/>
  <c r="K814" i="1"/>
  <c r="K815" i="1"/>
  <c r="K816" i="1"/>
  <c r="K817" i="1"/>
  <c r="K818" i="1"/>
  <c r="K819" i="1"/>
  <c r="K820" i="1"/>
  <c r="K821" i="1"/>
  <c r="K822" i="1"/>
  <c r="K823" i="1"/>
  <c r="K824" i="1"/>
  <c r="K825" i="1"/>
  <c r="K826" i="1"/>
  <c r="K827" i="1"/>
  <c r="K828" i="1"/>
  <c r="K829" i="1"/>
  <c r="K830" i="1"/>
  <c r="K831" i="1"/>
  <c r="K832" i="1"/>
  <c r="K833" i="1"/>
  <c r="K834" i="1"/>
  <c r="K835" i="1"/>
  <c r="K836" i="1"/>
  <c r="K837" i="1"/>
  <c r="K838" i="1"/>
  <c r="K839" i="1"/>
  <c r="K840" i="1"/>
  <c r="K841" i="1"/>
  <c r="K842" i="1"/>
  <c r="K843" i="1"/>
  <c r="K844" i="1"/>
  <c r="K845" i="1"/>
  <c r="K846" i="1"/>
  <c r="K847" i="1"/>
  <c r="K848" i="1"/>
  <c r="K849" i="1"/>
  <c r="K850" i="1"/>
  <c r="K851" i="1"/>
  <c r="K852" i="1"/>
  <c r="K853" i="1"/>
  <c r="K854" i="1"/>
  <c r="K855" i="1"/>
  <c r="K856" i="1"/>
  <c r="K857" i="1"/>
  <c r="K858" i="1"/>
  <c r="K859" i="1"/>
  <c r="K860" i="1"/>
  <c r="K861" i="1"/>
  <c r="K862" i="1"/>
  <c r="K863" i="1"/>
  <c r="K864" i="1"/>
  <c r="K865" i="1"/>
  <c r="K866" i="1"/>
  <c r="K867" i="1"/>
  <c r="K868" i="1"/>
  <c r="K869" i="1"/>
  <c r="K870" i="1"/>
  <c r="K871" i="1"/>
  <c r="K872" i="1"/>
  <c r="K873" i="1"/>
  <c r="K874" i="1"/>
  <c r="K875" i="1"/>
  <c r="K876" i="1"/>
  <c r="K877" i="1"/>
  <c r="K878" i="1"/>
  <c r="K879" i="1"/>
  <c r="K880" i="1"/>
  <c r="K881" i="1"/>
  <c r="K882" i="1"/>
  <c r="K883" i="1"/>
  <c r="K884" i="1"/>
  <c r="K885" i="1"/>
  <c r="K886" i="1"/>
  <c r="K887" i="1"/>
  <c r="K888" i="1"/>
  <c r="K889" i="1"/>
  <c r="K890" i="1"/>
  <c r="K891" i="1"/>
  <c r="K892" i="1"/>
  <c r="K893" i="1"/>
  <c r="K894" i="1"/>
  <c r="K895" i="1"/>
  <c r="K896" i="1"/>
  <c r="K897" i="1"/>
  <c r="K898" i="1"/>
  <c r="K899" i="1"/>
  <c r="K900" i="1"/>
  <c r="K901" i="1"/>
  <c r="K902" i="1"/>
  <c r="K903" i="1"/>
  <c r="K904" i="1"/>
  <c r="K905" i="1"/>
  <c r="K906" i="1"/>
  <c r="K907" i="1"/>
  <c r="K908" i="1"/>
  <c r="K909" i="1"/>
  <c r="K910" i="1"/>
  <c r="K911" i="1"/>
  <c r="K912" i="1"/>
  <c r="K913" i="1"/>
  <c r="K914" i="1"/>
  <c r="K915" i="1"/>
  <c r="K916" i="1"/>
  <c r="K917" i="1"/>
  <c r="K918" i="1"/>
  <c r="K919" i="1"/>
  <c r="K920" i="1"/>
  <c r="K921" i="1"/>
  <c r="K922" i="1"/>
  <c r="K923" i="1"/>
  <c r="K924" i="1"/>
  <c r="K925" i="1"/>
  <c r="K926" i="1"/>
  <c r="K927" i="1"/>
  <c r="K928" i="1"/>
  <c r="K929" i="1"/>
  <c r="K930" i="1"/>
  <c r="K931" i="1"/>
  <c r="K932" i="1"/>
  <c r="K933" i="1"/>
  <c r="K934" i="1"/>
  <c r="K935" i="1"/>
  <c r="K936" i="1"/>
  <c r="K937" i="1"/>
  <c r="K938" i="1"/>
  <c r="K939" i="1"/>
  <c r="K940" i="1"/>
  <c r="K941" i="1"/>
  <c r="K942" i="1"/>
  <c r="K943" i="1"/>
  <c r="K944" i="1"/>
  <c r="K945" i="1"/>
  <c r="K946" i="1"/>
  <c r="K947" i="1"/>
  <c r="K948" i="1"/>
  <c r="K949" i="1"/>
  <c r="K950" i="1"/>
  <c r="K951" i="1"/>
  <c r="K952" i="1"/>
  <c r="K953" i="1"/>
  <c r="K954" i="1"/>
  <c r="K955" i="1"/>
  <c r="K956" i="1"/>
  <c r="K957" i="1"/>
  <c r="K958" i="1"/>
  <c r="K959" i="1"/>
  <c r="K960" i="1"/>
  <c r="K961" i="1"/>
  <c r="K962" i="1"/>
  <c r="K963" i="1"/>
  <c r="K964" i="1"/>
  <c r="K965" i="1"/>
  <c r="K966" i="1"/>
  <c r="K967" i="1"/>
  <c r="K968" i="1"/>
  <c r="K969" i="1"/>
  <c r="K970" i="1"/>
  <c r="K971" i="1"/>
  <c r="K972" i="1"/>
  <c r="K973" i="1"/>
  <c r="K974" i="1"/>
  <c r="K975" i="1"/>
  <c r="K976" i="1"/>
  <c r="K977" i="1"/>
  <c r="K978" i="1"/>
  <c r="K979" i="1"/>
  <c r="K980" i="1"/>
  <c r="K981" i="1"/>
  <c r="K982" i="1"/>
  <c r="K983" i="1"/>
  <c r="K984" i="1"/>
  <c r="K985" i="1"/>
  <c r="K986" i="1"/>
  <c r="K987" i="1"/>
  <c r="K988" i="1"/>
  <c r="K989" i="1"/>
  <c r="K990" i="1"/>
  <c r="K991" i="1"/>
  <c r="K992" i="1"/>
  <c r="K993" i="1"/>
  <c r="K994" i="1"/>
  <c r="K995" i="1"/>
  <c r="K996" i="1"/>
  <c r="K997" i="1"/>
  <c r="K998" i="1"/>
  <c r="K999" i="1"/>
  <c r="K1000" i="1"/>
  <c r="K1001" i="1"/>
  <c r="K1002" i="1"/>
  <c r="K1003" i="1"/>
  <c r="K1004" i="1"/>
  <c r="K1005" i="1"/>
  <c r="K1006" i="1"/>
  <c r="K1007" i="1"/>
  <c r="K1008" i="1"/>
  <c r="K1009" i="1"/>
  <c r="K1010" i="1"/>
  <c r="K1011" i="1"/>
  <c r="K1012" i="1"/>
  <c r="K1013" i="1"/>
  <c r="K1014" i="1"/>
  <c r="K1015" i="1"/>
  <c r="K1016" i="1"/>
  <c r="K1017" i="1"/>
  <c r="K1018" i="1"/>
  <c r="K1019" i="1"/>
  <c r="K1020" i="1"/>
  <c r="K1021" i="1"/>
  <c r="K1022" i="1"/>
  <c r="K1023" i="1"/>
  <c r="K1024" i="1"/>
  <c r="K1025" i="1"/>
  <c r="K1026" i="1"/>
  <c r="K1027" i="1"/>
  <c r="K1028" i="1"/>
  <c r="K1029" i="1"/>
  <c r="K1030" i="1"/>
  <c r="K1031" i="1"/>
  <c r="K1032" i="1"/>
  <c r="K1033" i="1"/>
  <c r="K1034" i="1"/>
  <c r="K1035" i="1"/>
  <c r="K1036" i="1"/>
  <c r="K1037" i="1"/>
  <c r="K1038" i="1"/>
  <c r="K1039" i="1"/>
  <c r="K1040" i="1"/>
  <c r="K1041" i="1"/>
  <c r="K1042" i="1"/>
  <c r="K1043" i="1"/>
  <c r="K1044" i="1"/>
  <c r="K1045" i="1"/>
  <c r="K1046" i="1"/>
  <c r="K1047" i="1"/>
  <c r="K1048" i="1"/>
  <c r="K1049" i="1"/>
  <c r="K1050" i="1"/>
  <c r="K1051" i="1"/>
  <c r="K1052" i="1"/>
  <c r="K1053" i="1"/>
  <c r="K1054" i="1"/>
  <c r="K1055" i="1"/>
  <c r="K1056" i="1"/>
  <c r="K1057" i="1"/>
  <c r="K1058" i="1"/>
  <c r="K1059" i="1"/>
  <c r="K1060" i="1"/>
  <c r="K1061" i="1"/>
  <c r="K1062" i="1"/>
  <c r="K1063" i="1"/>
  <c r="K1064" i="1"/>
  <c r="K1065" i="1"/>
  <c r="K1066" i="1"/>
  <c r="K1067" i="1"/>
  <c r="K1068" i="1"/>
  <c r="K1069" i="1"/>
  <c r="K1070" i="1"/>
  <c r="K1071" i="1"/>
  <c r="K1072" i="1"/>
  <c r="K1073" i="1"/>
  <c r="K1074" i="1"/>
  <c r="K1075" i="1"/>
  <c r="K1076" i="1"/>
  <c r="K1077" i="1"/>
  <c r="K1078" i="1"/>
  <c r="K1079" i="1"/>
  <c r="K1080" i="1"/>
  <c r="K1081" i="1"/>
  <c r="K1082" i="1"/>
  <c r="K1083" i="1"/>
  <c r="K1084" i="1"/>
  <c r="K1085" i="1"/>
  <c r="K1086" i="1"/>
  <c r="K1087" i="1"/>
  <c r="K1088" i="1"/>
  <c r="K1089" i="1"/>
  <c r="K1090" i="1"/>
  <c r="K1091" i="1"/>
  <c r="K1092" i="1"/>
  <c r="K1093" i="1"/>
  <c r="K2" i="1"/>
  <c r="B9" i="9"/>
  <c r="C1" i="4" l="1"/>
  <c r="C2" i="4"/>
  <c r="B6" i="7"/>
  <c r="H3" i="1"/>
  <c r="H4" i="1" s="1"/>
  <c r="H5" i="1" s="1"/>
  <c r="H6" i="1" s="1"/>
  <c r="H7" i="1" s="1"/>
  <c r="H8" i="1" s="1"/>
  <c r="H9" i="1" s="1"/>
  <c r="H10" i="1" s="1"/>
  <c r="H11" i="1" s="1"/>
  <c r="H12" i="1" s="1"/>
  <c r="H13" i="1" s="1"/>
  <c r="H14" i="1" s="1"/>
  <c r="H15" i="1" s="1"/>
  <c r="H16" i="1" s="1"/>
  <c r="H17" i="1" s="1"/>
  <c r="H18" i="1" s="1"/>
  <c r="H19" i="1" s="1"/>
  <c r="H20" i="1" s="1"/>
  <c r="H21" i="1" s="1"/>
  <c r="H22" i="1" s="1"/>
  <c r="H23" i="1" s="1"/>
  <c r="H24" i="1" s="1"/>
  <c r="H25" i="1" s="1"/>
  <c r="H26" i="1" s="1"/>
  <c r="H27" i="1" s="1"/>
  <c r="H28" i="1" s="1"/>
  <c r="H29" i="1" s="1"/>
  <c r="H30" i="1" s="1"/>
  <c r="H31" i="1" s="1"/>
  <c r="H32" i="1" s="1"/>
  <c r="H33" i="1" s="1"/>
  <c r="H34" i="1" s="1"/>
  <c r="H35" i="1" s="1"/>
  <c r="H36" i="1" s="1"/>
  <c r="H37" i="1" s="1"/>
  <c r="H38" i="1" s="1"/>
  <c r="H39" i="1" s="1"/>
  <c r="H40" i="1" s="1"/>
  <c r="H41" i="1" s="1"/>
  <c r="H42" i="1" s="1"/>
  <c r="H43" i="1" s="1"/>
  <c r="H44" i="1" s="1"/>
  <c r="H45" i="1" s="1"/>
  <c r="H46" i="1" s="1"/>
  <c r="H47" i="1" s="1"/>
  <c r="H48" i="1" s="1"/>
  <c r="H49" i="1" s="1"/>
  <c r="H50" i="1" s="1"/>
  <c r="H51" i="1" s="1"/>
  <c r="H52" i="1" s="1"/>
  <c r="H53" i="1" s="1"/>
  <c r="H54" i="1" s="1"/>
  <c r="H55" i="1" s="1"/>
  <c r="H56" i="1" s="1"/>
  <c r="H57" i="1" s="1"/>
  <c r="H58" i="1" s="1"/>
  <c r="H59" i="1" s="1"/>
  <c r="H60" i="1" s="1"/>
  <c r="H61" i="1" s="1"/>
  <c r="H62" i="1" s="1"/>
  <c r="H63" i="1" s="1"/>
  <c r="H64" i="1" s="1"/>
  <c r="H65" i="1" s="1"/>
  <c r="H66" i="1" s="1"/>
  <c r="H67" i="1" s="1"/>
  <c r="H68" i="1" s="1"/>
  <c r="H69" i="1" s="1"/>
  <c r="H70" i="1" s="1"/>
  <c r="H71" i="1" s="1"/>
  <c r="H72" i="1" s="1"/>
  <c r="H73" i="1" s="1"/>
  <c r="H74" i="1" s="1"/>
  <c r="H75" i="1" s="1"/>
  <c r="H76" i="1" s="1"/>
  <c r="H77" i="1" s="1"/>
  <c r="H78" i="1" s="1"/>
  <c r="H79" i="1" s="1"/>
  <c r="H80" i="1" s="1"/>
  <c r="H81" i="1" s="1"/>
  <c r="H82" i="1" s="1"/>
  <c r="H83" i="1" s="1"/>
  <c r="H84" i="1" s="1"/>
  <c r="H85" i="1" s="1"/>
  <c r="H86" i="1" s="1"/>
  <c r="H87" i="1" s="1"/>
  <c r="H88" i="1" s="1"/>
  <c r="H89" i="1" s="1"/>
  <c r="H90" i="1" s="1"/>
  <c r="H91" i="1" s="1"/>
  <c r="H92" i="1" s="1"/>
  <c r="H93" i="1" s="1"/>
  <c r="H94" i="1" s="1"/>
  <c r="H95" i="1" s="1"/>
  <c r="H96" i="1" s="1"/>
  <c r="H97" i="1" s="1"/>
  <c r="H98" i="1" s="1"/>
  <c r="H99" i="1" s="1"/>
  <c r="H100" i="1" s="1"/>
  <c r="H101" i="1" s="1"/>
  <c r="H102" i="1" s="1"/>
  <c r="H103" i="1" s="1"/>
  <c r="H104" i="1" s="1"/>
  <c r="H105" i="1" s="1"/>
  <c r="H106" i="1" s="1"/>
  <c r="H107" i="1" s="1"/>
  <c r="H108" i="1" s="1"/>
  <c r="H109" i="1" s="1"/>
  <c r="H110" i="1" s="1"/>
  <c r="H111" i="1" s="1"/>
  <c r="H112" i="1" s="1"/>
  <c r="H113" i="1" s="1"/>
  <c r="H114" i="1" s="1"/>
  <c r="H115" i="1" s="1"/>
  <c r="H116" i="1" s="1"/>
  <c r="H117" i="1" s="1"/>
  <c r="H118" i="1" s="1"/>
  <c r="H119" i="1" s="1"/>
  <c r="H120" i="1" s="1"/>
  <c r="H121" i="1" s="1"/>
  <c r="H122" i="1" s="1"/>
  <c r="H123" i="1" s="1"/>
  <c r="H124" i="1" s="1"/>
  <c r="H125" i="1" s="1"/>
  <c r="H126" i="1" s="1"/>
  <c r="H127" i="1" s="1"/>
  <c r="H128" i="1" s="1"/>
  <c r="H129" i="1" s="1"/>
  <c r="H130" i="1" s="1"/>
  <c r="H131" i="1" s="1"/>
  <c r="H132" i="1" s="1"/>
  <c r="H133" i="1" s="1"/>
  <c r="H134" i="1" s="1"/>
  <c r="H135" i="1" s="1"/>
  <c r="H136" i="1" s="1"/>
  <c r="H137" i="1" s="1"/>
  <c r="H138" i="1" s="1"/>
  <c r="H139" i="1" s="1"/>
  <c r="H140" i="1" s="1"/>
  <c r="H141" i="1" s="1"/>
  <c r="H142" i="1" s="1"/>
  <c r="H143" i="1" s="1"/>
  <c r="H144" i="1" s="1"/>
  <c r="H145" i="1" s="1"/>
  <c r="H146" i="1" s="1"/>
  <c r="H147" i="1" s="1"/>
  <c r="H148" i="1" s="1"/>
  <c r="H149" i="1" s="1"/>
  <c r="H150" i="1" s="1"/>
  <c r="H151" i="1" s="1"/>
  <c r="H152" i="1" s="1"/>
  <c r="H153" i="1" s="1"/>
  <c r="H154" i="1" s="1"/>
  <c r="H155" i="1" s="1"/>
  <c r="H156" i="1" s="1"/>
  <c r="H157" i="1" s="1"/>
  <c r="H158" i="1" s="1"/>
  <c r="H159" i="1" s="1"/>
  <c r="H160" i="1" s="1"/>
  <c r="H161" i="1" s="1"/>
  <c r="H162" i="1" s="1"/>
  <c r="H163" i="1" s="1"/>
  <c r="H164" i="1" s="1"/>
  <c r="H165" i="1" s="1"/>
  <c r="H166" i="1" s="1"/>
  <c r="H167" i="1" s="1"/>
  <c r="H168" i="1" s="1"/>
  <c r="H169" i="1" s="1"/>
  <c r="H170" i="1" s="1"/>
  <c r="H171" i="1" s="1"/>
  <c r="H172" i="1" s="1"/>
  <c r="H173" i="1" s="1"/>
  <c r="H174" i="1" s="1"/>
  <c r="H175" i="1" s="1"/>
  <c r="H176" i="1" s="1"/>
  <c r="H177" i="1" s="1"/>
  <c r="H178" i="1" s="1"/>
  <c r="H179" i="1" s="1"/>
  <c r="H180" i="1" s="1"/>
  <c r="H181" i="1" s="1"/>
  <c r="H182" i="1" s="1"/>
  <c r="H183" i="1" s="1"/>
  <c r="H184" i="1" s="1"/>
  <c r="H185" i="1" s="1"/>
  <c r="H186" i="1" s="1"/>
  <c r="H187" i="1" s="1"/>
  <c r="H188" i="1" s="1"/>
  <c r="H189" i="1" s="1"/>
  <c r="H190" i="1" s="1"/>
  <c r="H191" i="1" s="1"/>
  <c r="H192" i="1" s="1"/>
  <c r="H193" i="1" s="1"/>
  <c r="H194" i="1" s="1"/>
  <c r="H195" i="1" s="1"/>
  <c r="H196" i="1" s="1"/>
  <c r="H197" i="1" s="1"/>
  <c r="H198" i="1" s="1"/>
  <c r="H199" i="1" s="1"/>
  <c r="H200" i="1" s="1"/>
  <c r="H201" i="1" s="1"/>
  <c r="H202" i="1" s="1"/>
  <c r="H203" i="1" s="1"/>
  <c r="H204" i="1" s="1"/>
  <c r="H205" i="1" s="1"/>
  <c r="H206" i="1" s="1"/>
  <c r="H207" i="1" s="1"/>
  <c r="H208" i="1" s="1"/>
  <c r="H209" i="1" s="1"/>
  <c r="H210" i="1" s="1"/>
  <c r="H211" i="1" s="1"/>
  <c r="H212" i="1" s="1"/>
  <c r="H213" i="1" s="1"/>
  <c r="H214" i="1" s="1"/>
  <c r="H215" i="1" s="1"/>
  <c r="H216" i="1" s="1"/>
  <c r="H217" i="1" s="1"/>
  <c r="H218" i="1" s="1"/>
  <c r="H219" i="1" s="1"/>
  <c r="H220" i="1" s="1"/>
  <c r="H221" i="1" s="1"/>
  <c r="H222" i="1" s="1"/>
  <c r="H223" i="1" s="1"/>
  <c r="H224" i="1" s="1"/>
  <c r="H225" i="1" s="1"/>
  <c r="H226" i="1" s="1"/>
  <c r="H227" i="1" s="1"/>
  <c r="H228" i="1" s="1"/>
  <c r="H229" i="1" s="1"/>
  <c r="H230" i="1" s="1"/>
  <c r="H231" i="1" s="1"/>
  <c r="H232" i="1" s="1"/>
  <c r="H233" i="1" s="1"/>
  <c r="H234" i="1" s="1"/>
  <c r="H235" i="1" s="1"/>
  <c r="H236" i="1" s="1"/>
  <c r="H237" i="1" s="1"/>
  <c r="H238" i="1" s="1"/>
  <c r="H239" i="1" s="1"/>
  <c r="H240" i="1" s="1"/>
  <c r="H241" i="1" s="1"/>
  <c r="H242" i="1" s="1"/>
  <c r="H243" i="1" s="1"/>
  <c r="H244" i="1" s="1"/>
  <c r="H245" i="1" s="1"/>
  <c r="H246" i="1" s="1"/>
  <c r="H247" i="1" s="1"/>
  <c r="H248" i="1" s="1"/>
  <c r="H249" i="1" s="1"/>
  <c r="H250" i="1" s="1"/>
  <c r="H251" i="1" s="1"/>
  <c r="H252" i="1" s="1"/>
  <c r="H253" i="1" s="1"/>
  <c r="H254" i="1" s="1"/>
  <c r="H255" i="1" s="1"/>
  <c r="H256" i="1" s="1"/>
  <c r="H257" i="1" s="1"/>
  <c r="H258" i="1" s="1"/>
  <c r="H259" i="1" s="1"/>
  <c r="H260" i="1" s="1"/>
  <c r="H261" i="1" s="1"/>
  <c r="H262" i="1" s="1"/>
  <c r="H263" i="1" s="1"/>
  <c r="H264" i="1" s="1"/>
  <c r="H265" i="1" s="1"/>
  <c r="H266" i="1" s="1"/>
  <c r="H267" i="1" s="1"/>
  <c r="H268" i="1" s="1"/>
  <c r="H269" i="1" s="1"/>
  <c r="H270" i="1" s="1"/>
  <c r="H271" i="1" s="1"/>
  <c r="H272" i="1" s="1"/>
  <c r="H273" i="1" s="1"/>
  <c r="H274" i="1" s="1"/>
  <c r="H275" i="1" s="1"/>
  <c r="H276" i="1" s="1"/>
  <c r="H277" i="1" s="1"/>
  <c r="H278" i="1" s="1"/>
  <c r="H279" i="1" s="1"/>
  <c r="H280" i="1" s="1"/>
  <c r="H281" i="1" s="1"/>
  <c r="H282" i="1" s="1"/>
  <c r="H283" i="1" s="1"/>
  <c r="H284" i="1" s="1"/>
  <c r="H285" i="1" s="1"/>
  <c r="H286" i="1" s="1"/>
  <c r="H287" i="1" s="1"/>
  <c r="H288" i="1" s="1"/>
  <c r="H289" i="1" s="1"/>
  <c r="H290" i="1" s="1"/>
  <c r="H291" i="1" s="1"/>
  <c r="H292" i="1" s="1"/>
  <c r="H293" i="1" s="1"/>
  <c r="H294" i="1" s="1"/>
  <c r="H295" i="1" s="1"/>
  <c r="H296" i="1" s="1"/>
  <c r="H297" i="1" s="1"/>
  <c r="H298" i="1" s="1"/>
  <c r="H299" i="1" s="1"/>
  <c r="H300" i="1" s="1"/>
  <c r="H301" i="1" s="1"/>
  <c r="H302" i="1" s="1"/>
  <c r="H303" i="1" s="1"/>
  <c r="H304" i="1" s="1"/>
  <c r="H305" i="1" s="1"/>
  <c r="H306" i="1" s="1"/>
  <c r="H307" i="1" s="1"/>
  <c r="H308" i="1" s="1"/>
  <c r="H309" i="1" s="1"/>
  <c r="H310" i="1" s="1"/>
  <c r="H311" i="1" s="1"/>
  <c r="H312" i="1" s="1"/>
  <c r="H313" i="1" s="1"/>
  <c r="H314" i="1" s="1"/>
  <c r="H315" i="1" s="1"/>
  <c r="H316" i="1" s="1"/>
  <c r="H317" i="1" s="1"/>
  <c r="H318" i="1" s="1"/>
  <c r="H319" i="1" s="1"/>
  <c r="H320" i="1" s="1"/>
  <c r="H321" i="1" s="1"/>
  <c r="H322" i="1" s="1"/>
  <c r="H323" i="1" s="1"/>
  <c r="H324" i="1" s="1"/>
  <c r="H325" i="1" s="1"/>
  <c r="H326" i="1" s="1"/>
  <c r="H327" i="1" s="1"/>
  <c r="H328" i="1" s="1"/>
  <c r="H329" i="1" s="1"/>
  <c r="H330" i="1" s="1"/>
  <c r="H331" i="1" s="1"/>
  <c r="H332" i="1" s="1"/>
  <c r="H333" i="1" s="1"/>
  <c r="H334" i="1" s="1"/>
  <c r="H335" i="1" s="1"/>
  <c r="H336" i="1" s="1"/>
  <c r="H337" i="1" s="1"/>
  <c r="H338" i="1" s="1"/>
  <c r="H339" i="1" s="1"/>
  <c r="H340" i="1" s="1"/>
  <c r="H341" i="1" s="1"/>
  <c r="H342" i="1" s="1"/>
  <c r="H343" i="1" s="1"/>
  <c r="H344" i="1" s="1"/>
  <c r="H345" i="1" s="1"/>
  <c r="H346" i="1" s="1"/>
  <c r="H347" i="1" s="1"/>
  <c r="H348" i="1" s="1"/>
  <c r="H349" i="1" s="1"/>
  <c r="H350" i="1" s="1"/>
  <c r="H351" i="1" s="1"/>
  <c r="H352" i="1" s="1"/>
  <c r="H353" i="1" s="1"/>
  <c r="H354" i="1" s="1"/>
  <c r="H355" i="1" s="1"/>
  <c r="H356" i="1" s="1"/>
  <c r="H357" i="1" s="1"/>
  <c r="H358" i="1" s="1"/>
  <c r="H359" i="1" s="1"/>
  <c r="H360" i="1" s="1"/>
  <c r="H361" i="1" s="1"/>
  <c r="H362" i="1" s="1"/>
  <c r="H363" i="1" s="1"/>
  <c r="H364" i="1" s="1"/>
  <c r="H365" i="1" s="1"/>
  <c r="H366" i="1" s="1"/>
  <c r="H367" i="1" s="1"/>
  <c r="H368" i="1" s="1"/>
  <c r="H369" i="1" s="1"/>
  <c r="H370" i="1" s="1"/>
  <c r="H371" i="1" s="1"/>
  <c r="H372" i="1" s="1"/>
  <c r="H373" i="1" s="1"/>
  <c r="H374" i="1" s="1"/>
  <c r="H375" i="1" s="1"/>
  <c r="H376" i="1" s="1"/>
  <c r="H377" i="1" s="1"/>
  <c r="H378" i="1" s="1"/>
  <c r="H379" i="1" s="1"/>
  <c r="H380" i="1" s="1"/>
  <c r="H381" i="1" s="1"/>
  <c r="H382" i="1" s="1"/>
  <c r="H383" i="1" s="1"/>
  <c r="H384" i="1" s="1"/>
  <c r="H385" i="1" s="1"/>
  <c r="H386" i="1" s="1"/>
  <c r="H387" i="1" s="1"/>
  <c r="H388" i="1" s="1"/>
  <c r="H389" i="1" s="1"/>
  <c r="H390" i="1" s="1"/>
  <c r="H391" i="1" s="1"/>
  <c r="H392" i="1" s="1"/>
  <c r="H393" i="1" s="1"/>
  <c r="H394" i="1" s="1"/>
  <c r="H395" i="1" s="1"/>
  <c r="H396" i="1" s="1"/>
  <c r="H397" i="1" s="1"/>
  <c r="H398" i="1" s="1"/>
  <c r="H399" i="1" s="1"/>
  <c r="H400" i="1" s="1"/>
  <c r="H401" i="1" s="1"/>
  <c r="H402" i="1" s="1"/>
  <c r="H403" i="1" s="1"/>
  <c r="H404" i="1" s="1"/>
  <c r="H405" i="1" s="1"/>
  <c r="H406" i="1" s="1"/>
  <c r="H407" i="1" s="1"/>
  <c r="H408" i="1" s="1"/>
  <c r="H409" i="1" s="1"/>
  <c r="H410" i="1" s="1"/>
  <c r="H411" i="1" s="1"/>
  <c r="H412" i="1" s="1"/>
  <c r="H413" i="1" s="1"/>
  <c r="H414" i="1" s="1"/>
  <c r="H415" i="1" s="1"/>
  <c r="H416" i="1" s="1"/>
  <c r="H417" i="1" s="1"/>
  <c r="H418" i="1" s="1"/>
  <c r="H419" i="1" s="1"/>
  <c r="H420" i="1" s="1"/>
  <c r="H421" i="1" s="1"/>
  <c r="H422" i="1" s="1"/>
  <c r="H423" i="1" s="1"/>
  <c r="H424" i="1" s="1"/>
  <c r="H425" i="1" s="1"/>
  <c r="H426" i="1" s="1"/>
  <c r="H427" i="1" s="1"/>
  <c r="H428" i="1" s="1"/>
  <c r="H429" i="1" s="1"/>
  <c r="H430" i="1" s="1"/>
  <c r="H431" i="1" s="1"/>
  <c r="H432" i="1" s="1"/>
  <c r="H433" i="1" s="1"/>
  <c r="H434" i="1" s="1"/>
  <c r="H435" i="1" s="1"/>
  <c r="H436" i="1" s="1"/>
  <c r="H437" i="1" s="1"/>
  <c r="H438" i="1" s="1"/>
  <c r="H439" i="1" s="1"/>
  <c r="H440" i="1" s="1"/>
  <c r="H441" i="1" s="1"/>
  <c r="H442" i="1" s="1"/>
  <c r="H443" i="1" s="1"/>
  <c r="H444" i="1" s="1"/>
  <c r="H445" i="1" s="1"/>
  <c r="H446" i="1" s="1"/>
  <c r="H447" i="1" s="1"/>
  <c r="H448" i="1" s="1"/>
  <c r="H449" i="1" s="1"/>
  <c r="H450" i="1" s="1"/>
  <c r="H451" i="1" s="1"/>
  <c r="H452" i="1" s="1"/>
  <c r="H453" i="1" s="1"/>
  <c r="H454" i="1" s="1"/>
  <c r="H455" i="1" s="1"/>
  <c r="H456" i="1" s="1"/>
  <c r="H457" i="1" s="1"/>
  <c r="H458" i="1" s="1"/>
  <c r="H459" i="1" s="1"/>
  <c r="H460" i="1" s="1"/>
  <c r="H461" i="1" s="1"/>
  <c r="H462" i="1" s="1"/>
  <c r="H463" i="1" s="1"/>
  <c r="H464" i="1" s="1"/>
  <c r="H465" i="1" s="1"/>
  <c r="H466" i="1" s="1"/>
  <c r="H467" i="1" s="1"/>
  <c r="H468" i="1" s="1"/>
  <c r="H469" i="1" s="1"/>
  <c r="H470" i="1" s="1"/>
  <c r="H471" i="1" s="1"/>
  <c r="H472" i="1" s="1"/>
  <c r="H473" i="1" s="1"/>
  <c r="H474" i="1" s="1"/>
  <c r="H475" i="1" s="1"/>
  <c r="H476" i="1" s="1"/>
  <c r="H477" i="1" s="1"/>
  <c r="H478" i="1" s="1"/>
  <c r="H479" i="1" s="1"/>
  <c r="H480" i="1" s="1"/>
  <c r="H481" i="1" s="1"/>
  <c r="H482" i="1" s="1"/>
  <c r="H483" i="1" s="1"/>
  <c r="H484" i="1" s="1"/>
  <c r="H485" i="1" s="1"/>
  <c r="H486" i="1" s="1"/>
  <c r="H487" i="1" s="1"/>
  <c r="H488" i="1" s="1"/>
  <c r="H489" i="1" s="1"/>
  <c r="H490" i="1" s="1"/>
  <c r="H491" i="1" s="1"/>
  <c r="H492" i="1" s="1"/>
  <c r="H493" i="1" s="1"/>
  <c r="H494" i="1" s="1"/>
  <c r="H495" i="1" s="1"/>
  <c r="H496" i="1" s="1"/>
  <c r="H497" i="1" s="1"/>
  <c r="H498" i="1" s="1"/>
  <c r="H499" i="1" s="1"/>
  <c r="H500" i="1" s="1"/>
  <c r="H501" i="1" s="1"/>
  <c r="H502" i="1" s="1"/>
  <c r="H503" i="1" s="1"/>
  <c r="H504" i="1" s="1"/>
  <c r="H505" i="1" s="1"/>
  <c r="H506" i="1" s="1"/>
  <c r="H507" i="1" s="1"/>
  <c r="H508" i="1" s="1"/>
  <c r="H509" i="1" s="1"/>
  <c r="H510" i="1" s="1"/>
  <c r="H511" i="1" s="1"/>
  <c r="H512" i="1" s="1"/>
  <c r="H513" i="1" s="1"/>
  <c r="H514" i="1" s="1"/>
  <c r="H515" i="1" s="1"/>
  <c r="H516" i="1" s="1"/>
  <c r="H517" i="1" s="1"/>
  <c r="H518" i="1" s="1"/>
  <c r="H519" i="1" s="1"/>
  <c r="H520" i="1" s="1"/>
  <c r="H521" i="1" s="1"/>
  <c r="H522" i="1" s="1"/>
  <c r="H523" i="1" s="1"/>
  <c r="H524" i="1" s="1"/>
  <c r="H525" i="1" s="1"/>
  <c r="H526" i="1" s="1"/>
  <c r="H527" i="1" s="1"/>
  <c r="H528" i="1" s="1"/>
  <c r="H529" i="1" s="1"/>
  <c r="H530" i="1" s="1"/>
  <c r="H531" i="1" s="1"/>
  <c r="H532" i="1" s="1"/>
  <c r="H533" i="1" s="1"/>
  <c r="H534" i="1" s="1"/>
  <c r="H535" i="1" s="1"/>
  <c r="H536" i="1" s="1"/>
  <c r="H537" i="1" s="1"/>
  <c r="H538" i="1" s="1"/>
  <c r="H539" i="1" s="1"/>
  <c r="H540" i="1" s="1"/>
  <c r="H541" i="1" s="1"/>
  <c r="H542" i="1" s="1"/>
  <c r="H543" i="1" s="1"/>
  <c r="H544" i="1" s="1"/>
  <c r="H545" i="1" s="1"/>
  <c r="H546" i="1" s="1"/>
  <c r="H547" i="1" s="1"/>
  <c r="H548" i="1" s="1"/>
  <c r="H549" i="1" s="1"/>
  <c r="H550" i="1" s="1"/>
  <c r="H551" i="1" s="1"/>
  <c r="H552" i="1" s="1"/>
  <c r="H553" i="1" s="1"/>
  <c r="H554" i="1" s="1"/>
  <c r="H555" i="1" s="1"/>
  <c r="H556" i="1" s="1"/>
  <c r="H557" i="1" s="1"/>
  <c r="H558" i="1" s="1"/>
  <c r="H559" i="1" s="1"/>
  <c r="H560" i="1" s="1"/>
  <c r="H561" i="1" s="1"/>
  <c r="H562" i="1" s="1"/>
  <c r="H563" i="1" s="1"/>
  <c r="H564" i="1" s="1"/>
  <c r="H565" i="1" s="1"/>
  <c r="H566" i="1" s="1"/>
  <c r="H567" i="1" s="1"/>
  <c r="H568" i="1" s="1"/>
  <c r="H569" i="1" s="1"/>
  <c r="H570" i="1" s="1"/>
  <c r="H571" i="1" s="1"/>
  <c r="H572" i="1" s="1"/>
  <c r="H573" i="1" s="1"/>
  <c r="H574" i="1" s="1"/>
  <c r="H575" i="1" s="1"/>
  <c r="H576" i="1" s="1"/>
  <c r="H577" i="1" s="1"/>
  <c r="H578" i="1" s="1"/>
  <c r="H579" i="1" s="1"/>
  <c r="H580" i="1" s="1"/>
  <c r="H581" i="1" s="1"/>
  <c r="H582" i="1" s="1"/>
  <c r="H583" i="1" s="1"/>
  <c r="H584" i="1" s="1"/>
  <c r="H585" i="1" s="1"/>
  <c r="H586" i="1" s="1"/>
  <c r="H587" i="1" s="1"/>
  <c r="H588" i="1" s="1"/>
  <c r="H589" i="1" s="1"/>
  <c r="H590" i="1" s="1"/>
  <c r="H591" i="1" s="1"/>
  <c r="H592" i="1" s="1"/>
  <c r="H593" i="1" s="1"/>
  <c r="H594" i="1" s="1"/>
  <c r="H595" i="1" s="1"/>
  <c r="H596" i="1" s="1"/>
  <c r="H597" i="1" s="1"/>
  <c r="H598" i="1" s="1"/>
  <c r="H599" i="1" s="1"/>
  <c r="H600" i="1" s="1"/>
  <c r="H601" i="1" s="1"/>
  <c r="H602" i="1" s="1"/>
  <c r="H603" i="1" s="1"/>
  <c r="H604" i="1" s="1"/>
  <c r="H605" i="1" s="1"/>
  <c r="H606" i="1" s="1"/>
  <c r="H607" i="1" s="1"/>
  <c r="H608" i="1" s="1"/>
  <c r="H609" i="1" s="1"/>
  <c r="H610" i="1" s="1"/>
  <c r="H611" i="1" s="1"/>
  <c r="H612" i="1" s="1"/>
  <c r="H613" i="1" s="1"/>
  <c r="H614" i="1" s="1"/>
  <c r="H615" i="1" s="1"/>
  <c r="H616" i="1" s="1"/>
  <c r="H617" i="1" s="1"/>
  <c r="H618" i="1" s="1"/>
  <c r="H619" i="1" s="1"/>
  <c r="H620" i="1" s="1"/>
  <c r="H621" i="1" s="1"/>
  <c r="H622" i="1" s="1"/>
  <c r="H623" i="1" s="1"/>
  <c r="H624" i="1" s="1"/>
  <c r="H625" i="1" s="1"/>
  <c r="H626" i="1" s="1"/>
  <c r="H627" i="1" s="1"/>
  <c r="H628" i="1" s="1"/>
  <c r="H629" i="1" s="1"/>
  <c r="H630" i="1" s="1"/>
  <c r="H631" i="1" s="1"/>
  <c r="H632" i="1" s="1"/>
  <c r="H633" i="1" s="1"/>
  <c r="H634" i="1" s="1"/>
  <c r="H635" i="1" s="1"/>
  <c r="H636" i="1" s="1"/>
  <c r="H637" i="1" s="1"/>
  <c r="H638" i="1" s="1"/>
  <c r="H639" i="1" s="1"/>
  <c r="H640" i="1" s="1"/>
  <c r="H641" i="1" s="1"/>
  <c r="H642" i="1" s="1"/>
  <c r="H643" i="1" s="1"/>
  <c r="H644" i="1" s="1"/>
  <c r="H645" i="1" s="1"/>
  <c r="H646" i="1" s="1"/>
  <c r="H647" i="1" s="1"/>
  <c r="H648" i="1" s="1"/>
  <c r="H649" i="1" s="1"/>
  <c r="H650" i="1" s="1"/>
  <c r="H651" i="1" s="1"/>
  <c r="H652" i="1" s="1"/>
  <c r="H653" i="1" s="1"/>
  <c r="H654" i="1" s="1"/>
  <c r="H655" i="1" s="1"/>
  <c r="H656" i="1" s="1"/>
  <c r="H657" i="1" s="1"/>
  <c r="H658" i="1" s="1"/>
  <c r="H659" i="1" s="1"/>
  <c r="H660" i="1" s="1"/>
  <c r="H661" i="1" s="1"/>
  <c r="H662" i="1" s="1"/>
  <c r="H663" i="1" s="1"/>
  <c r="H664" i="1" s="1"/>
  <c r="H665" i="1" s="1"/>
  <c r="H666" i="1" s="1"/>
  <c r="H667" i="1" s="1"/>
  <c r="H668" i="1" s="1"/>
  <c r="H669" i="1" s="1"/>
  <c r="H670" i="1" s="1"/>
  <c r="H671" i="1" s="1"/>
  <c r="H672" i="1" s="1"/>
  <c r="H673" i="1" s="1"/>
  <c r="H674" i="1" s="1"/>
  <c r="H675" i="1" s="1"/>
  <c r="H676" i="1" s="1"/>
  <c r="H677" i="1" s="1"/>
  <c r="H678" i="1" s="1"/>
  <c r="H679" i="1" s="1"/>
  <c r="H680" i="1" s="1"/>
  <c r="H681" i="1" s="1"/>
  <c r="H682" i="1" s="1"/>
  <c r="H683" i="1" s="1"/>
  <c r="H684" i="1" s="1"/>
  <c r="H685" i="1" s="1"/>
  <c r="H686" i="1" s="1"/>
  <c r="H687" i="1" s="1"/>
  <c r="H688" i="1" s="1"/>
  <c r="H689" i="1" s="1"/>
  <c r="H690" i="1" s="1"/>
  <c r="H691" i="1" s="1"/>
  <c r="H692" i="1" s="1"/>
  <c r="H693" i="1" s="1"/>
  <c r="H694" i="1" s="1"/>
  <c r="H695" i="1" s="1"/>
  <c r="H696" i="1" s="1"/>
  <c r="H697" i="1" s="1"/>
  <c r="H698" i="1" s="1"/>
  <c r="H699" i="1" s="1"/>
  <c r="H700" i="1" s="1"/>
  <c r="H701" i="1" s="1"/>
  <c r="H702" i="1" s="1"/>
  <c r="H703" i="1" s="1"/>
  <c r="H704" i="1" s="1"/>
  <c r="H705" i="1" s="1"/>
  <c r="H706" i="1" s="1"/>
  <c r="H707" i="1" s="1"/>
  <c r="H708" i="1" s="1"/>
  <c r="H709" i="1" s="1"/>
  <c r="H710" i="1" s="1"/>
  <c r="H711" i="1" s="1"/>
  <c r="H712" i="1" s="1"/>
  <c r="H713" i="1" s="1"/>
  <c r="H714" i="1" s="1"/>
  <c r="H715" i="1" s="1"/>
  <c r="H716" i="1" s="1"/>
  <c r="H717" i="1" s="1"/>
  <c r="H718" i="1" s="1"/>
  <c r="H719" i="1" s="1"/>
  <c r="H720" i="1" s="1"/>
  <c r="H721" i="1" s="1"/>
  <c r="H722" i="1" s="1"/>
  <c r="H723" i="1" s="1"/>
  <c r="H724" i="1" s="1"/>
  <c r="H725" i="1" s="1"/>
  <c r="H726" i="1" s="1"/>
  <c r="H727" i="1" s="1"/>
  <c r="H728" i="1" s="1"/>
  <c r="H729" i="1" s="1"/>
  <c r="H730" i="1" s="1"/>
  <c r="H731" i="1" s="1"/>
  <c r="H732" i="1" s="1"/>
  <c r="H733" i="1" s="1"/>
  <c r="H734" i="1" s="1"/>
  <c r="H735" i="1" s="1"/>
  <c r="H736" i="1" s="1"/>
  <c r="H737" i="1" s="1"/>
  <c r="H738" i="1" s="1"/>
  <c r="H739" i="1" s="1"/>
  <c r="H740" i="1" s="1"/>
  <c r="H741" i="1" s="1"/>
  <c r="H742" i="1" s="1"/>
  <c r="H743" i="1" s="1"/>
  <c r="H744" i="1" s="1"/>
  <c r="H745" i="1" s="1"/>
  <c r="H746" i="1" s="1"/>
  <c r="H747" i="1" s="1"/>
  <c r="H748" i="1" s="1"/>
  <c r="H749" i="1" s="1"/>
  <c r="H750" i="1" s="1"/>
  <c r="H751" i="1" s="1"/>
  <c r="H752" i="1" s="1"/>
  <c r="H753" i="1" s="1"/>
  <c r="H754" i="1" s="1"/>
  <c r="H755" i="1" s="1"/>
  <c r="H756" i="1" s="1"/>
  <c r="H757" i="1" s="1"/>
  <c r="H758" i="1" s="1"/>
  <c r="H759" i="1" s="1"/>
  <c r="H760" i="1" s="1"/>
  <c r="H761" i="1" s="1"/>
  <c r="H762" i="1" s="1"/>
  <c r="H763" i="1" s="1"/>
  <c r="H764" i="1" s="1"/>
  <c r="H765" i="1" s="1"/>
  <c r="H766" i="1" s="1"/>
  <c r="H767" i="1" s="1"/>
  <c r="H768" i="1" s="1"/>
  <c r="H769" i="1" s="1"/>
  <c r="H770" i="1" s="1"/>
  <c r="H771" i="1" s="1"/>
  <c r="H772" i="1" s="1"/>
  <c r="H773" i="1" s="1"/>
  <c r="H774" i="1" s="1"/>
  <c r="H775" i="1" s="1"/>
  <c r="H776" i="1" s="1"/>
  <c r="H777" i="1" s="1"/>
  <c r="H778" i="1" s="1"/>
  <c r="H779" i="1" s="1"/>
  <c r="H780" i="1" s="1"/>
  <c r="H781" i="1" s="1"/>
  <c r="H782" i="1" s="1"/>
  <c r="H783" i="1" s="1"/>
  <c r="H784" i="1" s="1"/>
  <c r="H785" i="1" s="1"/>
  <c r="H786" i="1" s="1"/>
  <c r="H787" i="1" s="1"/>
  <c r="H788" i="1" s="1"/>
  <c r="H789" i="1" s="1"/>
  <c r="H790" i="1" s="1"/>
  <c r="H791" i="1" s="1"/>
  <c r="H792" i="1" s="1"/>
  <c r="H793" i="1" s="1"/>
  <c r="H794" i="1" s="1"/>
  <c r="H795" i="1" s="1"/>
  <c r="H796" i="1" s="1"/>
  <c r="H797" i="1" s="1"/>
  <c r="H798" i="1" s="1"/>
  <c r="H799" i="1" s="1"/>
  <c r="H800" i="1" s="1"/>
  <c r="H801" i="1" s="1"/>
  <c r="H802" i="1" s="1"/>
  <c r="H803" i="1" s="1"/>
  <c r="H804" i="1" s="1"/>
  <c r="H805" i="1" s="1"/>
  <c r="H806" i="1" s="1"/>
  <c r="H807" i="1" s="1"/>
  <c r="H808" i="1" s="1"/>
  <c r="H809" i="1" s="1"/>
  <c r="H810" i="1" s="1"/>
  <c r="H811" i="1" s="1"/>
  <c r="H812" i="1" s="1"/>
  <c r="H813" i="1" s="1"/>
  <c r="H814" i="1" s="1"/>
  <c r="H815" i="1" s="1"/>
  <c r="H816" i="1" s="1"/>
  <c r="H817" i="1" s="1"/>
  <c r="H818" i="1" s="1"/>
  <c r="H819" i="1" s="1"/>
  <c r="H820" i="1" s="1"/>
  <c r="H821" i="1" s="1"/>
  <c r="H822" i="1" s="1"/>
  <c r="H823" i="1" s="1"/>
  <c r="H824" i="1" s="1"/>
  <c r="H825" i="1" s="1"/>
  <c r="H826" i="1" s="1"/>
  <c r="H827" i="1" s="1"/>
  <c r="H828" i="1" s="1"/>
  <c r="H829" i="1" s="1"/>
  <c r="H830" i="1" s="1"/>
  <c r="H831" i="1" s="1"/>
  <c r="H832" i="1" s="1"/>
  <c r="H833" i="1" s="1"/>
  <c r="H834" i="1" s="1"/>
  <c r="H835" i="1" s="1"/>
  <c r="H836" i="1" s="1"/>
  <c r="H837" i="1" s="1"/>
  <c r="H838" i="1" s="1"/>
  <c r="H839" i="1" s="1"/>
  <c r="H840" i="1" s="1"/>
  <c r="H841" i="1" s="1"/>
  <c r="H842" i="1" s="1"/>
  <c r="H843" i="1" s="1"/>
  <c r="H844" i="1" s="1"/>
  <c r="H845" i="1" s="1"/>
  <c r="H846" i="1" s="1"/>
  <c r="H847" i="1" s="1"/>
  <c r="H848" i="1" s="1"/>
  <c r="H849" i="1" s="1"/>
  <c r="H850" i="1" s="1"/>
  <c r="H851" i="1" s="1"/>
  <c r="H852" i="1" s="1"/>
  <c r="H853" i="1" s="1"/>
  <c r="H854" i="1" s="1"/>
  <c r="H855" i="1" s="1"/>
  <c r="H856" i="1" s="1"/>
  <c r="H857" i="1" s="1"/>
  <c r="H858" i="1" s="1"/>
  <c r="H859" i="1" s="1"/>
  <c r="H860" i="1" s="1"/>
  <c r="H861" i="1" s="1"/>
  <c r="H862" i="1" s="1"/>
  <c r="H863" i="1" s="1"/>
  <c r="H864" i="1" s="1"/>
  <c r="H865" i="1" s="1"/>
  <c r="H866" i="1" s="1"/>
  <c r="H867" i="1" s="1"/>
  <c r="H868" i="1" s="1"/>
  <c r="H869" i="1" s="1"/>
  <c r="H870" i="1" s="1"/>
  <c r="H871" i="1" s="1"/>
  <c r="H872" i="1" s="1"/>
  <c r="H873" i="1" s="1"/>
  <c r="H874" i="1" s="1"/>
  <c r="H875" i="1" s="1"/>
  <c r="H876" i="1" s="1"/>
  <c r="H877" i="1" s="1"/>
  <c r="H878" i="1" s="1"/>
  <c r="H879" i="1" s="1"/>
  <c r="H880" i="1" s="1"/>
  <c r="H881" i="1" s="1"/>
  <c r="H882" i="1" s="1"/>
  <c r="H883" i="1" s="1"/>
  <c r="H884" i="1" s="1"/>
  <c r="H885" i="1" s="1"/>
  <c r="H886" i="1" s="1"/>
  <c r="H887" i="1" s="1"/>
  <c r="H888" i="1" s="1"/>
  <c r="H889" i="1" s="1"/>
  <c r="H890" i="1" s="1"/>
  <c r="H891" i="1" s="1"/>
  <c r="H892" i="1" s="1"/>
  <c r="H893" i="1" s="1"/>
  <c r="H894" i="1" s="1"/>
  <c r="H895" i="1" s="1"/>
  <c r="H896" i="1" s="1"/>
  <c r="H897" i="1" s="1"/>
  <c r="H898" i="1" s="1"/>
  <c r="H899" i="1" s="1"/>
  <c r="H900" i="1" s="1"/>
  <c r="H901" i="1" s="1"/>
  <c r="H902" i="1" s="1"/>
  <c r="H903" i="1" s="1"/>
  <c r="H904" i="1" s="1"/>
  <c r="H905" i="1" s="1"/>
  <c r="H906" i="1" s="1"/>
  <c r="H907" i="1" s="1"/>
  <c r="H908" i="1" s="1"/>
  <c r="H909" i="1" s="1"/>
  <c r="H910" i="1" s="1"/>
  <c r="H911" i="1" s="1"/>
  <c r="H912" i="1" s="1"/>
  <c r="H913" i="1" s="1"/>
  <c r="H914" i="1" s="1"/>
  <c r="H915" i="1" s="1"/>
  <c r="H916" i="1" s="1"/>
  <c r="H917" i="1" s="1"/>
  <c r="H918" i="1" s="1"/>
  <c r="H919" i="1" s="1"/>
  <c r="H920" i="1" s="1"/>
  <c r="H921" i="1" s="1"/>
  <c r="H922" i="1" s="1"/>
  <c r="H923" i="1" s="1"/>
  <c r="H924" i="1" s="1"/>
  <c r="H925" i="1" s="1"/>
  <c r="H926" i="1" s="1"/>
  <c r="H927" i="1" s="1"/>
  <c r="H928" i="1" s="1"/>
  <c r="H929" i="1" s="1"/>
  <c r="H930" i="1" s="1"/>
  <c r="H931" i="1" s="1"/>
  <c r="H932" i="1" s="1"/>
  <c r="H933" i="1" s="1"/>
  <c r="H934" i="1" s="1"/>
  <c r="H935" i="1" s="1"/>
  <c r="H936" i="1" s="1"/>
  <c r="H937" i="1" s="1"/>
  <c r="H938" i="1" s="1"/>
  <c r="H939" i="1" s="1"/>
  <c r="H940" i="1" s="1"/>
  <c r="H941" i="1" s="1"/>
  <c r="H942" i="1" s="1"/>
  <c r="H943" i="1" s="1"/>
  <c r="H944" i="1" s="1"/>
  <c r="H945" i="1" s="1"/>
  <c r="H946" i="1" s="1"/>
  <c r="H947" i="1" s="1"/>
  <c r="H948" i="1" s="1"/>
  <c r="H949" i="1" s="1"/>
  <c r="H950" i="1" s="1"/>
  <c r="H951" i="1" s="1"/>
  <c r="H952" i="1" s="1"/>
  <c r="H953" i="1" s="1"/>
  <c r="H954" i="1" s="1"/>
  <c r="H955" i="1" s="1"/>
  <c r="H956" i="1" s="1"/>
  <c r="H957" i="1" s="1"/>
  <c r="H958" i="1" s="1"/>
  <c r="H959" i="1" s="1"/>
  <c r="H960" i="1" s="1"/>
  <c r="H961" i="1" s="1"/>
  <c r="H962" i="1" s="1"/>
  <c r="H963" i="1" s="1"/>
  <c r="H964" i="1" s="1"/>
  <c r="H965" i="1" s="1"/>
  <c r="H966" i="1" s="1"/>
  <c r="H967" i="1" s="1"/>
  <c r="H968" i="1" s="1"/>
  <c r="H969" i="1" s="1"/>
  <c r="H970" i="1" s="1"/>
  <c r="H971" i="1" s="1"/>
  <c r="H972" i="1" s="1"/>
  <c r="H973" i="1" s="1"/>
  <c r="H974" i="1" s="1"/>
  <c r="H975" i="1" s="1"/>
  <c r="H976" i="1" s="1"/>
  <c r="H977" i="1" s="1"/>
  <c r="H978" i="1" s="1"/>
  <c r="H979" i="1" s="1"/>
  <c r="H980" i="1" s="1"/>
  <c r="H981" i="1" s="1"/>
  <c r="H982" i="1" s="1"/>
  <c r="H983" i="1" s="1"/>
  <c r="H984" i="1" s="1"/>
  <c r="H985" i="1" s="1"/>
  <c r="H986" i="1" s="1"/>
  <c r="H987" i="1" s="1"/>
  <c r="H988" i="1" s="1"/>
  <c r="H989" i="1" s="1"/>
  <c r="H990" i="1" s="1"/>
  <c r="H991" i="1" s="1"/>
  <c r="H992" i="1" s="1"/>
  <c r="H993" i="1" s="1"/>
  <c r="H994" i="1" s="1"/>
  <c r="H995" i="1" s="1"/>
  <c r="H996" i="1" s="1"/>
  <c r="H997" i="1" s="1"/>
  <c r="H998" i="1" s="1"/>
  <c r="H999" i="1" s="1"/>
  <c r="H1000" i="1" s="1"/>
  <c r="H1001" i="1" s="1"/>
  <c r="H1002" i="1" s="1"/>
  <c r="H1003" i="1" s="1"/>
  <c r="H1004" i="1" s="1"/>
  <c r="H1005" i="1" s="1"/>
  <c r="H1006" i="1" s="1"/>
  <c r="H1007" i="1" s="1"/>
  <c r="H1008" i="1" s="1"/>
  <c r="H1009" i="1" s="1"/>
  <c r="H1010" i="1" s="1"/>
  <c r="H1011" i="1" s="1"/>
  <c r="H1012" i="1" s="1"/>
  <c r="H1013" i="1" s="1"/>
  <c r="H1014" i="1" s="1"/>
  <c r="H1015" i="1" s="1"/>
  <c r="H1016" i="1" s="1"/>
  <c r="H1017" i="1" s="1"/>
  <c r="H1018" i="1" s="1"/>
  <c r="H1019" i="1" s="1"/>
  <c r="H1020" i="1" s="1"/>
  <c r="H1021" i="1" s="1"/>
  <c r="H1022" i="1" s="1"/>
  <c r="H1023" i="1" s="1"/>
  <c r="H1024" i="1" s="1"/>
  <c r="H1025" i="1" s="1"/>
  <c r="H1026" i="1" s="1"/>
  <c r="H1027" i="1" s="1"/>
  <c r="H1028" i="1" s="1"/>
  <c r="H1029" i="1" s="1"/>
  <c r="H1030" i="1" s="1"/>
  <c r="H1031" i="1" s="1"/>
  <c r="H1032" i="1" s="1"/>
  <c r="H1033" i="1" s="1"/>
  <c r="H1034" i="1" s="1"/>
  <c r="H1035" i="1" s="1"/>
  <c r="H1036" i="1" s="1"/>
  <c r="H1037" i="1" s="1"/>
  <c r="H1038" i="1" s="1"/>
  <c r="H1039" i="1" s="1"/>
  <c r="H1040" i="1" s="1"/>
  <c r="H1041" i="1" s="1"/>
  <c r="H1042" i="1" s="1"/>
  <c r="H1043" i="1" s="1"/>
  <c r="H1044" i="1" s="1"/>
  <c r="H1045" i="1" s="1"/>
  <c r="H1046" i="1" s="1"/>
  <c r="H1047" i="1" s="1"/>
  <c r="H1048" i="1" s="1"/>
  <c r="H1049" i="1" s="1"/>
  <c r="H1050" i="1" s="1"/>
  <c r="H1051" i="1" s="1"/>
  <c r="H1052" i="1" s="1"/>
  <c r="H1053" i="1" s="1"/>
  <c r="H1054" i="1" s="1"/>
  <c r="H1055" i="1" s="1"/>
  <c r="H1056" i="1" s="1"/>
  <c r="H1057" i="1" s="1"/>
  <c r="H1058" i="1" s="1"/>
  <c r="H1059" i="1" s="1"/>
  <c r="H1060" i="1" s="1"/>
  <c r="H1061" i="1" s="1"/>
  <c r="H1062" i="1" s="1"/>
  <c r="H1063" i="1" s="1"/>
  <c r="H1064" i="1" s="1"/>
  <c r="H1065" i="1" s="1"/>
  <c r="H1066" i="1" s="1"/>
  <c r="H1067" i="1" s="1"/>
  <c r="H1068" i="1" s="1"/>
  <c r="H1069" i="1" s="1"/>
  <c r="H1070" i="1" s="1"/>
  <c r="H1071" i="1" s="1"/>
  <c r="H1072" i="1" s="1"/>
  <c r="H1073" i="1" s="1"/>
  <c r="H1074" i="1" s="1"/>
  <c r="H1075" i="1" s="1"/>
  <c r="H1076" i="1" s="1"/>
  <c r="H1077" i="1" s="1"/>
  <c r="H1078" i="1" s="1"/>
  <c r="H1079" i="1" s="1"/>
  <c r="H1080" i="1" s="1"/>
  <c r="H1081" i="1" s="1"/>
  <c r="H1082" i="1" s="1"/>
  <c r="H1083" i="1" s="1"/>
  <c r="H1084" i="1" s="1"/>
  <c r="H1085" i="1" s="1"/>
  <c r="H1086" i="1" s="1"/>
  <c r="H1087" i="1" s="1"/>
  <c r="H1088" i="1" s="1"/>
  <c r="H1089" i="1" s="1"/>
  <c r="H1090" i="1" s="1"/>
  <c r="H1091" i="1" s="1"/>
  <c r="H1092" i="1" s="1"/>
  <c r="H1093" i="1" s="1"/>
  <c r="C3" i="9" l="1"/>
  <c r="C4" i="9"/>
  <c r="C5" i="9"/>
  <c r="C6" i="9"/>
  <c r="C7" i="9"/>
  <c r="C8" i="9"/>
  <c r="C9" i="9"/>
  <c r="C2" i="9"/>
  <c r="A2" i="6" l="1"/>
  <c r="A3" i="6"/>
  <c r="A4" i="6"/>
  <c r="A5" i="6"/>
  <c r="A6" i="6"/>
  <c r="A7" i="6"/>
  <c r="A8" i="6"/>
  <c r="A9" i="6"/>
  <c r="A10" i="6"/>
  <c r="A11" i="6"/>
  <c r="A12" i="6"/>
  <c r="A13" i="6"/>
  <c r="A14" i="6"/>
  <c r="A15" i="6"/>
  <c r="A16" i="6"/>
  <c r="A17" i="6"/>
  <c r="A18" i="6"/>
  <c r="A19" i="6"/>
  <c r="A20" i="6"/>
  <c r="A21" i="6"/>
  <c r="A22" i="6"/>
  <c r="A23" i="6"/>
  <c r="A24" i="6"/>
  <c r="A25" i="6"/>
  <c r="A26" i="6"/>
  <c r="A27" i="6"/>
  <c r="A28" i="6"/>
  <c r="A29" i="6"/>
  <c r="A30" i="6"/>
  <c r="C7" i="4" l="1"/>
  <c r="C11" i="4"/>
  <c r="C15" i="4"/>
  <c r="C8" i="4"/>
  <c r="C12" i="4"/>
  <c r="C16" i="4"/>
  <c r="C5" i="4"/>
  <c r="C9" i="4"/>
  <c r="C13" i="4"/>
  <c r="C4" i="4"/>
  <c r="C6" i="4"/>
  <c r="C10" i="4"/>
  <c r="C14" i="4"/>
  <c r="B16" i="4"/>
  <c r="B8" i="4"/>
  <c r="B15" i="4"/>
  <c r="B11" i="4"/>
  <c r="B7" i="4"/>
  <c r="B12" i="4"/>
  <c r="B14" i="4"/>
  <c r="B10" i="4"/>
  <c r="B6" i="4"/>
  <c r="B13" i="4"/>
  <c r="B9" i="4"/>
  <c r="B5" i="4"/>
  <c r="B4" i="4" l="1"/>
  <c r="A2" i="1"/>
  <c r="B2" i="1" l="1"/>
  <c r="L2" i="1" s="1"/>
  <c r="F2" i="1"/>
  <c r="G2" i="1"/>
  <c r="D2" i="1" l="1"/>
  <c r="E2" i="1"/>
  <c r="A3" i="1"/>
  <c r="B3" i="1" l="1"/>
  <c r="L3" i="1" s="1"/>
  <c r="F3" i="1"/>
  <c r="G3" i="1"/>
  <c r="A4" i="1"/>
  <c r="A1093" i="1"/>
  <c r="E3" i="1" l="1"/>
  <c r="D3" i="1"/>
  <c r="B4" i="1"/>
  <c r="L4" i="1" s="1"/>
  <c r="B1093" i="1"/>
  <c r="L1093" i="1" s="1"/>
  <c r="F4" i="1"/>
  <c r="F1093" i="1"/>
  <c r="G4" i="1"/>
  <c r="A5" i="1"/>
  <c r="G1093" i="1"/>
  <c r="E1093" i="1" l="1"/>
  <c r="E4" i="1"/>
  <c r="D4" i="1"/>
  <c r="B5" i="1"/>
  <c r="L5" i="1" s="1"/>
  <c r="F5" i="1"/>
  <c r="A6" i="1"/>
  <c r="E5" i="1" l="1"/>
  <c r="B6" i="1"/>
  <c r="L6" i="1" s="1"/>
  <c r="F6" i="1"/>
  <c r="G5" i="1"/>
  <c r="A7" i="1"/>
  <c r="E6" i="1" l="1"/>
  <c r="D5" i="1"/>
  <c r="G6" i="1"/>
  <c r="D6" i="1" l="1"/>
  <c r="B7" i="1"/>
  <c r="F7" i="1"/>
  <c r="A8" i="1"/>
  <c r="L7" i="1" l="1"/>
  <c r="E7" i="1"/>
  <c r="B8" i="1"/>
  <c r="L8" i="1" s="1"/>
  <c r="F8" i="1"/>
  <c r="G7" i="1"/>
  <c r="G8" i="1"/>
  <c r="A9" i="1"/>
  <c r="E8" i="1" l="1"/>
  <c r="D7" i="1"/>
  <c r="D8" i="1"/>
  <c r="B9" i="1"/>
  <c r="L9" i="1" s="1"/>
  <c r="F9" i="1"/>
  <c r="G9" i="1"/>
  <c r="A10" i="1"/>
  <c r="E9" i="1" l="1"/>
  <c r="D9" i="1"/>
  <c r="B10" i="1"/>
  <c r="L10" i="1" s="1"/>
  <c r="F10" i="1"/>
  <c r="A11" i="1"/>
  <c r="G10" i="1"/>
  <c r="E10" i="1" l="1"/>
  <c r="D10" i="1"/>
  <c r="B11" i="1"/>
  <c r="L11" i="1" s="1"/>
  <c r="F11" i="1"/>
  <c r="A12" i="1"/>
  <c r="G11" i="1"/>
  <c r="E11" i="1" l="1"/>
  <c r="D11" i="1"/>
  <c r="B12" i="1"/>
  <c r="L12" i="1" s="1"/>
  <c r="F12" i="1"/>
  <c r="A13" i="1"/>
  <c r="G12" i="1"/>
  <c r="E12" i="1" l="1"/>
  <c r="D12" i="1"/>
  <c r="B13" i="1"/>
  <c r="L13" i="1" s="1"/>
  <c r="F13" i="1"/>
  <c r="A14" i="1"/>
  <c r="E13" i="1" l="1"/>
  <c r="B14" i="1"/>
  <c r="L14" i="1" s="1"/>
  <c r="F14" i="1"/>
  <c r="A15" i="1"/>
  <c r="G13" i="1"/>
  <c r="E14" i="1" l="1"/>
  <c r="D13" i="1"/>
  <c r="G14" i="1"/>
  <c r="D14" i="1" l="1"/>
  <c r="B15" i="1"/>
  <c r="F15" i="1"/>
  <c r="A16" i="1"/>
  <c r="L15" i="1" l="1"/>
  <c r="E15" i="1"/>
  <c r="B16" i="1"/>
  <c r="L16" i="1" s="1"/>
  <c r="F16" i="1"/>
  <c r="A17" i="1"/>
  <c r="G15" i="1"/>
  <c r="E16" i="1" l="1"/>
  <c r="D15" i="1"/>
  <c r="G16" i="1"/>
  <c r="D16" i="1" l="1"/>
  <c r="B17" i="1"/>
  <c r="L17" i="1" s="1"/>
  <c r="F17" i="1"/>
  <c r="A18" i="1"/>
  <c r="E17" i="1" l="1"/>
  <c r="B18" i="1"/>
  <c r="L18" i="1" s="1"/>
  <c r="F18" i="1"/>
  <c r="G17" i="1"/>
  <c r="A19" i="1"/>
  <c r="E18" i="1" l="1"/>
  <c r="D17" i="1"/>
  <c r="G18" i="1"/>
  <c r="D18" i="1" l="1"/>
  <c r="B19" i="1"/>
  <c r="L19" i="1" s="1"/>
  <c r="F19" i="1"/>
  <c r="A20" i="1"/>
  <c r="E19" i="1" l="1"/>
  <c r="B20" i="1"/>
  <c r="L20" i="1" s="1"/>
  <c r="F20" i="1"/>
  <c r="G19" i="1"/>
  <c r="A21" i="1"/>
  <c r="G20" i="1"/>
  <c r="E20" i="1" l="1"/>
  <c r="D19" i="1"/>
  <c r="D20" i="1"/>
  <c r="B21" i="1"/>
  <c r="L21" i="1" s="1"/>
  <c r="F21" i="1"/>
  <c r="A22" i="1"/>
  <c r="G21" i="1"/>
  <c r="E21" i="1" l="1"/>
  <c r="D21" i="1"/>
  <c r="B22" i="1"/>
  <c r="L22" i="1" s="1"/>
  <c r="F22" i="1"/>
  <c r="G22" i="1"/>
  <c r="A23" i="1"/>
  <c r="E22" i="1" l="1"/>
  <c r="D22" i="1"/>
  <c r="B23" i="1"/>
  <c r="L23" i="1" s="1"/>
  <c r="F23" i="1"/>
  <c r="A24" i="1"/>
  <c r="G23" i="1"/>
  <c r="E23" i="1" l="1"/>
  <c r="D23" i="1"/>
  <c r="B24" i="1"/>
  <c r="L24" i="1" s="1"/>
  <c r="F24" i="1"/>
  <c r="A25" i="1"/>
  <c r="G24" i="1"/>
  <c r="E24" i="1" l="1"/>
  <c r="D24" i="1"/>
  <c r="B25" i="1"/>
  <c r="L25" i="1" s="1"/>
  <c r="F25" i="1"/>
  <c r="A26" i="1"/>
  <c r="G25" i="1"/>
  <c r="E25" i="1" l="1"/>
  <c r="D25" i="1"/>
  <c r="B26" i="1"/>
  <c r="L26" i="1" s="1"/>
  <c r="F26" i="1"/>
  <c r="A27" i="1"/>
  <c r="G26" i="1"/>
  <c r="E26" i="1" l="1"/>
  <c r="D26" i="1"/>
  <c r="B27" i="1"/>
  <c r="L27" i="1" s="1"/>
  <c r="F27" i="1"/>
  <c r="A28" i="1"/>
  <c r="G27" i="1"/>
  <c r="E27" i="1" l="1"/>
  <c r="D27" i="1"/>
  <c r="B28" i="1"/>
  <c r="L28" i="1" s="1"/>
  <c r="F28" i="1"/>
  <c r="G28" i="1"/>
  <c r="A29" i="1"/>
  <c r="E28" i="1" l="1"/>
  <c r="D28" i="1"/>
  <c r="B29" i="1"/>
  <c r="L29" i="1" s="1"/>
  <c r="F29" i="1"/>
  <c r="A30" i="1"/>
  <c r="G29" i="1"/>
  <c r="E29" i="1" l="1"/>
  <c r="D29" i="1"/>
  <c r="B30" i="1"/>
  <c r="L30" i="1" s="1"/>
  <c r="F30" i="1"/>
  <c r="A31" i="1"/>
  <c r="G30" i="1"/>
  <c r="E30" i="1" l="1"/>
  <c r="D30" i="1"/>
  <c r="B31" i="1"/>
  <c r="L31" i="1" s="1"/>
  <c r="F31" i="1"/>
  <c r="A32" i="1"/>
  <c r="G31" i="1"/>
  <c r="E31" i="1" l="1"/>
  <c r="D31" i="1"/>
  <c r="B32" i="1"/>
  <c r="L32" i="1" s="1"/>
  <c r="F32" i="1"/>
  <c r="A33" i="1"/>
  <c r="G32" i="1"/>
  <c r="E32" i="1" l="1"/>
  <c r="D32" i="1"/>
  <c r="B33" i="1"/>
  <c r="L33" i="1" s="1"/>
  <c r="F33" i="1"/>
  <c r="A34" i="1"/>
  <c r="E33" i="1" l="1"/>
  <c r="B34" i="1"/>
  <c r="L34" i="1" s="1"/>
  <c r="F34" i="1"/>
  <c r="G34" i="1"/>
  <c r="G33" i="1"/>
  <c r="A35" i="1"/>
  <c r="E34" i="1" l="1"/>
  <c r="D33" i="1"/>
  <c r="D34" i="1"/>
  <c r="B35" i="1"/>
  <c r="L35" i="1" s="1"/>
  <c r="F35" i="1"/>
  <c r="G35" i="1"/>
  <c r="A36" i="1"/>
  <c r="E35" i="1" l="1"/>
  <c r="D35" i="1"/>
  <c r="B36" i="1"/>
  <c r="L36" i="1" s="1"/>
  <c r="F36" i="1"/>
  <c r="G36" i="1"/>
  <c r="A37" i="1"/>
  <c r="E36" i="1" l="1"/>
  <c r="D36" i="1"/>
  <c r="B37" i="1"/>
  <c r="L37" i="1" s="1"/>
  <c r="F37" i="1"/>
  <c r="A38" i="1"/>
  <c r="E37" i="1" l="1"/>
  <c r="B38" i="1"/>
  <c r="L38" i="1" s="1"/>
  <c r="F38" i="1"/>
  <c r="A39" i="1"/>
  <c r="G37" i="1"/>
  <c r="E38" i="1" l="1"/>
  <c r="D37" i="1"/>
  <c r="G38" i="1"/>
  <c r="D38" i="1" l="1"/>
  <c r="B39" i="1"/>
  <c r="L39" i="1" s="1"/>
  <c r="F39" i="1"/>
  <c r="A40" i="1"/>
  <c r="E39" i="1" l="1"/>
  <c r="B40" i="1"/>
  <c r="L40" i="1" s="1"/>
  <c r="F40" i="1"/>
  <c r="A41" i="1"/>
  <c r="G39" i="1"/>
  <c r="E40" i="1" l="1"/>
  <c r="D39" i="1"/>
  <c r="G40" i="1"/>
  <c r="D40" i="1" l="1"/>
  <c r="B41" i="1"/>
  <c r="L41" i="1" s="1"/>
  <c r="F41" i="1"/>
  <c r="G41" i="1"/>
  <c r="A42" i="1"/>
  <c r="E41" i="1" l="1"/>
  <c r="D41" i="1"/>
  <c r="B42" i="1"/>
  <c r="L42" i="1" s="1"/>
  <c r="F42" i="1"/>
  <c r="A43" i="1"/>
  <c r="E42" i="1" l="1"/>
  <c r="B43" i="1"/>
  <c r="L43" i="1" s="1"/>
  <c r="F43" i="1"/>
  <c r="G42" i="1"/>
  <c r="A44" i="1"/>
  <c r="E43" i="1" l="1"/>
  <c r="D42" i="1"/>
  <c r="G43" i="1"/>
  <c r="D43" i="1" l="1"/>
  <c r="B44" i="1"/>
  <c r="L44" i="1" s="1"/>
  <c r="F44" i="1"/>
  <c r="A45" i="1"/>
  <c r="E44" i="1" l="1"/>
  <c r="B45" i="1"/>
  <c r="L45" i="1" s="1"/>
  <c r="F45" i="1"/>
  <c r="G44" i="1"/>
  <c r="A46" i="1"/>
  <c r="E45" i="1" l="1"/>
  <c r="D44" i="1"/>
  <c r="G45" i="1"/>
  <c r="D45" i="1" l="1"/>
  <c r="B46" i="1"/>
  <c r="L46" i="1" s="1"/>
  <c r="F46" i="1"/>
  <c r="A47" i="1"/>
  <c r="E46" i="1" l="1"/>
  <c r="B47" i="1"/>
  <c r="L47" i="1" s="1"/>
  <c r="F47" i="1"/>
  <c r="G46" i="1"/>
  <c r="A48" i="1"/>
  <c r="E47" i="1" l="1"/>
  <c r="D46" i="1"/>
  <c r="G47" i="1"/>
  <c r="D47" i="1" l="1"/>
  <c r="B48" i="1"/>
  <c r="L48" i="1" s="1"/>
  <c r="F48" i="1"/>
  <c r="A49" i="1"/>
  <c r="E48" i="1" l="1"/>
  <c r="B49" i="1"/>
  <c r="L49" i="1" s="1"/>
  <c r="F49" i="1"/>
  <c r="G49" i="1"/>
  <c r="G48" i="1"/>
  <c r="A50" i="1"/>
  <c r="E49" i="1" l="1"/>
  <c r="D48" i="1"/>
  <c r="D49" i="1"/>
  <c r="B50" i="1"/>
  <c r="L50" i="1" s="1"/>
  <c r="F50" i="1"/>
  <c r="A51" i="1"/>
  <c r="E50" i="1" l="1"/>
  <c r="B51" i="1"/>
  <c r="L51" i="1" s="1"/>
  <c r="F51" i="1"/>
  <c r="A52" i="1"/>
  <c r="G50" i="1"/>
  <c r="E51" i="1" l="1"/>
  <c r="D50" i="1"/>
  <c r="G51" i="1"/>
  <c r="D51" i="1" l="1"/>
  <c r="B52" i="1"/>
  <c r="L52" i="1" s="1"/>
  <c r="F52" i="1"/>
  <c r="G52" i="1"/>
  <c r="A53" i="1"/>
  <c r="E52" i="1" l="1"/>
  <c r="D52" i="1"/>
  <c r="B53" i="1"/>
  <c r="L53" i="1" s="1"/>
  <c r="F53" i="1"/>
  <c r="G53" i="1"/>
  <c r="A54" i="1"/>
  <c r="E53" i="1" l="1"/>
  <c r="D53" i="1"/>
  <c r="B54" i="1"/>
  <c r="L54" i="1" s="1"/>
  <c r="F54" i="1"/>
  <c r="A55" i="1"/>
  <c r="E54" i="1" l="1"/>
  <c r="B55" i="1"/>
  <c r="L55" i="1" s="1"/>
  <c r="F55" i="1"/>
  <c r="G54" i="1"/>
  <c r="A56" i="1"/>
  <c r="E55" i="1" l="1"/>
  <c r="D54" i="1"/>
  <c r="G55" i="1"/>
  <c r="D55" i="1" l="1"/>
  <c r="B56" i="1"/>
  <c r="L56" i="1" s="1"/>
  <c r="F56" i="1"/>
  <c r="G56" i="1"/>
  <c r="A57" i="1"/>
  <c r="E56" i="1" l="1"/>
  <c r="D56" i="1"/>
  <c r="B57" i="1"/>
  <c r="L57" i="1" s="1"/>
  <c r="F57" i="1"/>
  <c r="G57" i="1"/>
  <c r="A58" i="1"/>
  <c r="E57" i="1" l="1"/>
  <c r="D57" i="1"/>
  <c r="B58" i="1"/>
  <c r="L58" i="1" s="1"/>
  <c r="F58" i="1"/>
  <c r="A59" i="1"/>
  <c r="G58" i="1"/>
  <c r="E58" i="1" l="1"/>
  <c r="D58" i="1"/>
  <c r="B59" i="1"/>
  <c r="L59" i="1" s="1"/>
  <c r="F59" i="1"/>
  <c r="A60" i="1"/>
  <c r="E59" i="1" l="1"/>
  <c r="B60" i="1"/>
  <c r="L60" i="1" s="1"/>
  <c r="F60" i="1"/>
  <c r="G59" i="1"/>
  <c r="A61" i="1"/>
  <c r="E60" i="1" l="1"/>
  <c r="D59" i="1"/>
  <c r="G60" i="1"/>
  <c r="D60" i="1" l="1"/>
  <c r="B61" i="1"/>
  <c r="L61" i="1" s="1"/>
  <c r="F61" i="1"/>
  <c r="G61" i="1"/>
  <c r="A62" i="1"/>
  <c r="E61" i="1" l="1"/>
  <c r="D61" i="1"/>
  <c r="B62" i="1"/>
  <c r="L62" i="1" s="1"/>
  <c r="F62" i="1"/>
  <c r="G62" i="1"/>
  <c r="A63" i="1"/>
  <c r="E62" i="1" l="1"/>
  <c r="D62" i="1"/>
  <c r="B63" i="1"/>
  <c r="L63" i="1" s="1"/>
  <c r="F63" i="1"/>
  <c r="A64" i="1"/>
  <c r="E63" i="1" l="1"/>
  <c r="B64" i="1"/>
  <c r="L64" i="1" s="1"/>
  <c r="F64" i="1"/>
  <c r="G63" i="1"/>
  <c r="A65" i="1"/>
  <c r="E64" i="1" l="1"/>
  <c r="D63" i="1"/>
  <c r="G64" i="1"/>
  <c r="D64" i="1" l="1"/>
  <c r="B65" i="1"/>
  <c r="L65" i="1" s="1"/>
  <c r="F65" i="1"/>
  <c r="A66" i="1"/>
  <c r="E65" i="1" l="1"/>
  <c r="B66" i="1"/>
  <c r="L66" i="1" s="1"/>
  <c r="F66" i="1"/>
  <c r="G66" i="1"/>
  <c r="A67" i="1"/>
  <c r="G65" i="1"/>
  <c r="E66" i="1" l="1"/>
  <c r="D65" i="1"/>
  <c r="D66" i="1"/>
  <c r="B67" i="1"/>
  <c r="L67" i="1" s="1"/>
  <c r="F67" i="1"/>
  <c r="G67" i="1"/>
  <c r="A68" i="1"/>
  <c r="E67" i="1" l="1"/>
  <c r="D67" i="1"/>
  <c r="B68" i="1"/>
  <c r="L68" i="1" s="1"/>
  <c r="F68" i="1"/>
  <c r="G68" i="1"/>
  <c r="A69" i="1"/>
  <c r="E68" i="1" l="1"/>
  <c r="D68" i="1"/>
  <c r="B69" i="1"/>
  <c r="L69" i="1" s="1"/>
  <c r="F69" i="1"/>
  <c r="G69" i="1"/>
  <c r="A70" i="1"/>
  <c r="E69" i="1" l="1"/>
  <c r="D69" i="1"/>
  <c r="B70" i="1"/>
  <c r="L70" i="1" s="1"/>
  <c r="F70" i="1"/>
  <c r="A71" i="1"/>
  <c r="E70" i="1" l="1"/>
  <c r="B71" i="1"/>
  <c r="L71" i="1" s="1"/>
  <c r="F71" i="1"/>
  <c r="G71" i="1"/>
  <c r="G70" i="1"/>
  <c r="A72" i="1"/>
  <c r="E71" i="1" l="1"/>
  <c r="D70" i="1"/>
  <c r="D71" i="1"/>
  <c r="B72" i="1"/>
  <c r="L72" i="1" s="1"/>
  <c r="F72" i="1"/>
  <c r="A73" i="1"/>
  <c r="E72" i="1" l="1"/>
  <c r="B73" i="1"/>
  <c r="L73" i="1" s="1"/>
  <c r="F73" i="1"/>
  <c r="A74" i="1"/>
  <c r="G72" i="1"/>
  <c r="G73" i="1"/>
  <c r="E73" i="1" l="1"/>
  <c r="D72" i="1"/>
  <c r="D73" i="1"/>
  <c r="B74" i="1"/>
  <c r="L74" i="1" s="1"/>
  <c r="F74" i="1"/>
  <c r="A75" i="1"/>
  <c r="G74" i="1"/>
  <c r="E74" i="1" l="1"/>
  <c r="D74" i="1"/>
  <c r="B75" i="1"/>
  <c r="L75" i="1" s="1"/>
  <c r="F75" i="1"/>
  <c r="A76" i="1"/>
  <c r="E75" i="1" l="1"/>
  <c r="B76" i="1"/>
  <c r="L76" i="1" s="1"/>
  <c r="F76" i="1"/>
  <c r="G75" i="1"/>
  <c r="A77" i="1"/>
  <c r="E76" i="1" l="1"/>
  <c r="D75" i="1"/>
  <c r="G76" i="1"/>
  <c r="D76" i="1" l="1"/>
  <c r="B77" i="1"/>
  <c r="L77" i="1" s="1"/>
  <c r="F77" i="1"/>
  <c r="A78" i="1"/>
  <c r="E77" i="1" l="1"/>
  <c r="B78" i="1"/>
  <c r="L78" i="1" s="1"/>
  <c r="F78" i="1"/>
  <c r="G77" i="1"/>
  <c r="A79" i="1"/>
  <c r="E78" i="1" l="1"/>
  <c r="D77" i="1"/>
  <c r="G78" i="1"/>
  <c r="D78" i="1" l="1"/>
  <c r="B79" i="1"/>
  <c r="L79" i="1" s="1"/>
  <c r="F79" i="1"/>
  <c r="A80" i="1"/>
  <c r="E79" i="1" l="1"/>
  <c r="B80" i="1"/>
  <c r="L80" i="1" s="1"/>
  <c r="F80" i="1"/>
  <c r="A81" i="1"/>
  <c r="G79" i="1"/>
  <c r="E80" i="1" l="1"/>
  <c r="D79" i="1"/>
  <c r="G80" i="1"/>
  <c r="D80" i="1" l="1"/>
  <c r="B81" i="1"/>
  <c r="L81" i="1" s="1"/>
  <c r="F81" i="1"/>
  <c r="A82" i="1"/>
  <c r="E81" i="1" l="1"/>
  <c r="B82" i="1"/>
  <c r="L82" i="1" s="1"/>
  <c r="F82" i="1"/>
  <c r="G81" i="1"/>
  <c r="A83" i="1"/>
  <c r="E82" i="1" l="1"/>
  <c r="D81" i="1"/>
  <c r="G82" i="1"/>
  <c r="D82" i="1" l="1"/>
  <c r="B83" i="1"/>
  <c r="L83" i="1" s="1"/>
  <c r="F83" i="1"/>
  <c r="A84" i="1"/>
  <c r="E83" i="1" l="1"/>
  <c r="B84" i="1"/>
  <c r="L84" i="1" s="1"/>
  <c r="F84" i="1"/>
  <c r="G83" i="1"/>
  <c r="G84" i="1"/>
  <c r="A85" i="1"/>
  <c r="E84" i="1" l="1"/>
  <c r="D83" i="1"/>
  <c r="D84" i="1"/>
  <c r="B85" i="1"/>
  <c r="L85" i="1" s="1"/>
  <c r="F85" i="1"/>
  <c r="A86" i="1"/>
  <c r="E85" i="1" l="1"/>
  <c r="B86" i="1"/>
  <c r="L86" i="1" s="1"/>
  <c r="F86" i="1"/>
  <c r="A87" i="1"/>
  <c r="G85" i="1"/>
  <c r="E86" i="1" l="1"/>
  <c r="D85" i="1"/>
  <c r="G86" i="1"/>
  <c r="D86" i="1" l="1"/>
  <c r="B87" i="1"/>
  <c r="L87" i="1" s="1"/>
  <c r="F87" i="1"/>
  <c r="A88" i="1"/>
  <c r="E87" i="1" l="1"/>
  <c r="B88" i="1"/>
  <c r="L88" i="1" s="1"/>
  <c r="F88" i="1"/>
  <c r="A89" i="1"/>
  <c r="G87" i="1"/>
  <c r="E88" i="1" l="1"/>
  <c r="D87" i="1"/>
  <c r="G88" i="1"/>
  <c r="D88" i="1" l="1"/>
  <c r="B89" i="1"/>
  <c r="L89" i="1" s="1"/>
  <c r="F89" i="1"/>
  <c r="A90" i="1"/>
  <c r="E89" i="1" l="1"/>
  <c r="B90" i="1"/>
  <c r="L90" i="1" s="1"/>
  <c r="F90" i="1"/>
  <c r="G89" i="1"/>
  <c r="A91" i="1"/>
  <c r="E90" i="1" l="1"/>
  <c r="D89" i="1"/>
  <c r="G90" i="1"/>
  <c r="D90" i="1" l="1"/>
  <c r="B91" i="1"/>
  <c r="L91" i="1" s="1"/>
  <c r="F91" i="1"/>
  <c r="A92" i="1"/>
  <c r="E91" i="1" l="1"/>
  <c r="B92" i="1"/>
  <c r="L92" i="1" s="1"/>
  <c r="F92" i="1"/>
  <c r="G91" i="1"/>
  <c r="G92" i="1"/>
  <c r="A93" i="1"/>
  <c r="E92" i="1" l="1"/>
  <c r="D91" i="1"/>
  <c r="D92" i="1"/>
  <c r="B93" i="1"/>
  <c r="L93" i="1" s="1"/>
  <c r="F93" i="1"/>
  <c r="G93" i="1"/>
  <c r="A94" i="1"/>
  <c r="E93" i="1" l="1"/>
  <c r="D93" i="1"/>
  <c r="B94" i="1"/>
  <c r="L94" i="1" s="1"/>
  <c r="F94" i="1"/>
  <c r="A95" i="1"/>
  <c r="E94" i="1" l="1"/>
  <c r="B95" i="1"/>
  <c r="L95" i="1" s="1"/>
  <c r="F95" i="1"/>
  <c r="G94" i="1"/>
  <c r="A96" i="1"/>
  <c r="E95" i="1" l="1"/>
  <c r="D94" i="1"/>
  <c r="G95" i="1"/>
  <c r="D95" i="1" l="1"/>
  <c r="B96" i="1"/>
  <c r="L96" i="1" s="1"/>
  <c r="F96" i="1"/>
  <c r="G96" i="1"/>
  <c r="A97" i="1"/>
  <c r="E96" i="1" l="1"/>
  <c r="D96" i="1"/>
  <c r="B97" i="1"/>
  <c r="L97" i="1" s="1"/>
  <c r="F97" i="1"/>
  <c r="A98" i="1"/>
  <c r="E97" i="1" l="1"/>
  <c r="B98" i="1"/>
  <c r="L98" i="1" s="1"/>
  <c r="F98" i="1"/>
  <c r="G98" i="1"/>
  <c r="A99" i="1"/>
  <c r="G97" i="1"/>
  <c r="E98" i="1" l="1"/>
  <c r="D97" i="1"/>
  <c r="D98" i="1"/>
  <c r="B99" i="1"/>
  <c r="L99" i="1" s="1"/>
  <c r="F99" i="1"/>
  <c r="A100" i="1"/>
  <c r="E99" i="1" l="1"/>
  <c r="B100" i="1"/>
  <c r="L100" i="1" s="1"/>
  <c r="F100" i="1"/>
  <c r="G100" i="1"/>
  <c r="A101" i="1"/>
  <c r="G99" i="1"/>
  <c r="E100" i="1" l="1"/>
  <c r="D99" i="1"/>
  <c r="D100" i="1"/>
  <c r="B101" i="1"/>
  <c r="L101" i="1" s="1"/>
  <c r="F101" i="1"/>
  <c r="A102" i="1"/>
  <c r="E101" i="1" l="1"/>
  <c r="B102" i="1"/>
  <c r="L102" i="1" s="1"/>
  <c r="F102" i="1"/>
  <c r="G102" i="1"/>
  <c r="G101" i="1"/>
  <c r="A103" i="1"/>
  <c r="E102" i="1" l="1"/>
  <c r="D101" i="1"/>
  <c r="D102" i="1"/>
  <c r="B103" i="1"/>
  <c r="L103" i="1" s="1"/>
  <c r="F103" i="1"/>
  <c r="G103" i="1"/>
  <c r="A104" i="1"/>
  <c r="E103" i="1" l="1"/>
  <c r="D103" i="1"/>
  <c r="B104" i="1"/>
  <c r="L104" i="1" s="1"/>
  <c r="F104" i="1"/>
  <c r="G104" i="1"/>
  <c r="A105" i="1"/>
  <c r="E104" i="1" l="1"/>
  <c r="D104" i="1"/>
  <c r="B105" i="1"/>
  <c r="L105" i="1" s="1"/>
  <c r="F105" i="1"/>
  <c r="A106" i="1"/>
  <c r="G105" i="1"/>
  <c r="E105" i="1" l="1"/>
  <c r="D105" i="1"/>
  <c r="B106" i="1"/>
  <c r="L106" i="1" s="1"/>
  <c r="F106" i="1"/>
  <c r="A107" i="1"/>
  <c r="E106" i="1" l="1"/>
  <c r="B107" i="1"/>
  <c r="L107" i="1" s="1"/>
  <c r="F107" i="1"/>
  <c r="G107" i="1"/>
  <c r="A108" i="1"/>
  <c r="G106" i="1"/>
  <c r="E107" i="1" l="1"/>
  <c r="D106" i="1"/>
  <c r="D107" i="1"/>
  <c r="B108" i="1"/>
  <c r="L108" i="1" s="1"/>
  <c r="F108" i="1"/>
  <c r="A109" i="1"/>
  <c r="E108" i="1" l="1"/>
  <c r="B109" i="1"/>
  <c r="L109" i="1" s="1"/>
  <c r="F109" i="1"/>
  <c r="G108" i="1"/>
  <c r="A110" i="1"/>
  <c r="E109" i="1" l="1"/>
  <c r="D108" i="1"/>
  <c r="G109" i="1"/>
  <c r="D109" i="1" l="1"/>
  <c r="B110" i="1"/>
  <c r="L110" i="1" s="1"/>
  <c r="F110" i="1"/>
  <c r="A111" i="1"/>
  <c r="E110" i="1" l="1"/>
  <c r="B111" i="1"/>
  <c r="L111" i="1" s="1"/>
  <c r="F111" i="1"/>
  <c r="G110" i="1"/>
  <c r="A112" i="1"/>
  <c r="E111" i="1" l="1"/>
  <c r="D110" i="1"/>
  <c r="G111" i="1"/>
  <c r="D111" i="1" l="1"/>
  <c r="B112" i="1"/>
  <c r="L112" i="1" s="1"/>
  <c r="F112" i="1"/>
  <c r="A113" i="1"/>
  <c r="E112" i="1" l="1"/>
  <c r="B113" i="1"/>
  <c r="L113" i="1" s="1"/>
  <c r="F113" i="1"/>
  <c r="G112" i="1"/>
  <c r="A114" i="1"/>
  <c r="E113" i="1" l="1"/>
  <c r="D112" i="1"/>
  <c r="G113" i="1"/>
  <c r="D113" i="1" l="1"/>
  <c r="B114" i="1"/>
  <c r="L114" i="1" s="1"/>
  <c r="F114" i="1"/>
  <c r="A115" i="1"/>
  <c r="E114" i="1" l="1"/>
  <c r="B115" i="1"/>
  <c r="L115" i="1" s="1"/>
  <c r="F115" i="1"/>
  <c r="A116" i="1"/>
  <c r="G114" i="1"/>
  <c r="G115" i="1"/>
  <c r="E115" i="1" l="1"/>
  <c r="D114" i="1"/>
  <c r="D115" i="1"/>
  <c r="B116" i="1"/>
  <c r="L116" i="1" s="1"/>
  <c r="F116" i="1"/>
  <c r="A117" i="1"/>
  <c r="E116" i="1" l="1"/>
  <c r="B117" i="1"/>
  <c r="L117" i="1" s="1"/>
  <c r="F117" i="1"/>
  <c r="G116" i="1"/>
  <c r="A118" i="1"/>
  <c r="E117" i="1" l="1"/>
  <c r="D116" i="1"/>
  <c r="G117" i="1"/>
  <c r="D117" i="1" l="1"/>
  <c r="B118" i="1"/>
  <c r="L118" i="1" s="1"/>
  <c r="F118" i="1"/>
  <c r="A119" i="1"/>
  <c r="E118" i="1" l="1"/>
  <c r="B119" i="1"/>
  <c r="L119" i="1" s="1"/>
  <c r="F119" i="1"/>
  <c r="G118" i="1"/>
  <c r="A120" i="1"/>
  <c r="E119" i="1" l="1"/>
  <c r="D118" i="1"/>
  <c r="G119" i="1"/>
  <c r="D119" i="1" l="1"/>
  <c r="B120" i="1"/>
  <c r="L120" i="1" s="1"/>
  <c r="F120" i="1"/>
  <c r="A121" i="1"/>
  <c r="E120" i="1" l="1"/>
  <c r="B121" i="1"/>
  <c r="L121" i="1" s="1"/>
  <c r="F121" i="1"/>
  <c r="G120" i="1"/>
  <c r="A122" i="1"/>
  <c r="E121" i="1" l="1"/>
  <c r="D120" i="1"/>
  <c r="G121" i="1"/>
  <c r="D121" i="1" l="1"/>
  <c r="B122" i="1"/>
  <c r="L122" i="1" s="1"/>
  <c r="F122" i="1"/>
  <c r="G122" i="1"/>
  <c r="A123" i="1"/>
  <c r="E122" i="1" l="1"/>
  <c r="D122" i="1"/>
  <c r="B123" i="1"/>
  <c r="L123" i="1" s="1"/>
  <c r="F123" i="1"/>
  <c r="A124" i="1"/>
  <c r="E123" i="1" l="1"/>
  <c r="B124" i="1"/>
  <c r="L124" i="1" s="1"/>
  <c r="F124" i="1"/>
  <c r="A125" i="1"/>
  <c r="G123" i="1"/>
  <c r="E124" i="1" l="1"/>
  <c r="D123" i="1"/>
  <c r="G124" i="1"/>
  <c r="D124" i="1" l="1"/>
  <c r="B125" i="1"/>
  <c r="L125" i="1" s="1"/>
  <c r="F125" i="1"/>
  <c r="A126" i="1"/>
  <c r="G125" i="1"/>
  <c r="E125" i="1" l="1"/>
  <c r="D125" i="1"/>
  <c r="B126" i="1"/>
  <c r="L126" i="1" s="1"/>
  <c r="F126" i="1"/>
  <c r="A127" i="1"/>
  <c r="E126" i="1" l="1"/>
  <c r="B127" i="1"/>
  <c r="L127" i="1" s="1"/>
  <c r="F127" i="1"/>
  <c r="G126" i="1"/>
  <c r="G127" i="1"/>
  <c r="A128" i="1"/>
  <c r="E127" i="1" l="1"/>
  <c r="D126" i="1"/>
  <c r="D127" i="1"/>
  <c r="B128" i="1"/>
  <c r="L128" i="1" s="1"/>
  <c r="F128" i="1"/>
  <c r="A129" i="1"/>
  <c r="E128" i="1" l="1"/>
  <c r="B129" i="1"/>
  <c r="L129" i="1" s="1"/>
  <c r="F129" i="1"/>
  <c r="G128" i="1"/>
  <c r="A130" i="1"/>
  <c r="E129" i="1" l="1"/>
  <c r="D128" i="1"/>
  <c r="G129" i="1"/>
  <c r="D129" i="1" l="1"/>
  <c r="B130" i="1"/>
  <c r="L130" i="1" s="1"/>
  <c r="F130" i="1"/>
  <c r="A131" i="1"/>
  <c r="E130" i="1" l="1"/>
  <c r="B131" i="1"/>
  <c r="L131" i="1" s="1"/>
  <c r="F131" i="1"/>
  <c r="G130" i="1"/>
  <c r="A132" i="1"/>
  <c r="E131" i="1" l="1"/>
  <c r="D130" i="1"/>
  <c r="G131" i="1"/>
  <c r="D131" i="1" l="1"/>
  <c r="B132" i="1"/>
  <c r="L132" i="1" s="1"/>
  <c r="F132" i="1"/>
  <c r="G132" i="1"/>
  <c r="A133" i="1"/>
  <c r="E132" i="1" l="1"/>
  <c r="D132" i="1"/>
  <c r="B133" i="1"/>
  <c r="L133" i="1" s="1"/>
  <c r="F133" i="1"/>
  <c r="A134" i="1"/>
  <c r="E133" i="1" l="1"/>
  <c r="B134" i="1"/>
  <c r="L134" i="1" s="1"/>
  <c r="F134" i="1"/>
  <c r="A135" i="1"/>
  <c r="G133" i="1"/>
  <c r="E134" i="1" l="1"/>
  <c r="D133" i="1"/>
  <c r="G134" i="1"/>
  <c r="D134" i="1" l="1"/>
  <c r="B135" i="1"/>
  <c r="L135" i="1" s="1"/>
  <c r="F135" i="1"/>
  <c r="A136" i="1"/>
  <c r="E135" i="1" l="1"/>
  <c r="B136" i="1"/>
  <c r="L136" i="1" s="1"/>
  <c r="F136" i="1"/>
  <c r="G135" i="1"/>
  <c r="A137" i="1"/>
  <c r="E136" i="1" l="1"/>
  <c r="D135" i="1"/>
  <c r="G136" i="1"/>
  <c r="D136" i="1" l="1"/>
  <c r="B137" i="1"/>
  <c r="L137" i="1" s="1"/>
  <c r="F137" i="1"/>
  <c r="G137" i="1"/>
  <c r="A138" i="1"/>
  <c r="E137" i="1" l="1"/>
  <c r="D137" i="1"/>
  <c r="B138" i="1"/>
  <c r="L138" i="1" s="1"/>
  <c r="F138" i="1"/>
  <c r="A139" i="1"/>
  <c r="E138" i="1" l="1"/>
  <c r="B139" i="1"/>
  <c r="L139" i="1" s="1"/>
  <c r="F139" i="1"/>
  <c r="G138" i="1"/>
  <c r="A140" i="1"/>
  <c r="G139" i="1"/>
  <c r="E139" i="1" l="1"/>
  <c r="D138" i="1"/>
  <c r="D139" i="1"/>
  <c r="B140" i="1"/>
  <c r="L140" i="1" s="1"/>
  <c r="F140" i="1"/>
  <c r="A141" i="1"/>
  <c r="E140" i="1" l="1"/>
  <c r="B141" i="1"/>
  <c r="L141" i="1" s="1"/>
  <c r="F141" i="1"/>
  <c r="A142" i="1"/>
  <c r="G141" i="1"/>
  <c r="G140" i="1"/>
  <c r="E141" i="1" l="1"/>
  <c r="D140" i="1"/>
  <c r="D141" i="1"/>
  <c r="B142" i="1"/>
  <c r="L142" i="1" s="1"/>
  <c r="F142" i="1"/>
  <c r="A143" i="1"/>
  <c r="E142" i="1" l="1"/>
  <c r="B143" i="1"/>
  <c r="L143" i="1" s="1"/>
  <c r="F143" i="1"/>
  <c r="G142" i="1"/>
  <c r="G143" i="1"/>
  <c r="A144" i="1"/>
  <c r="E143" i="1" l="1"/>
  <c r="D142" i="1"/>
  <c r="D143" i="1"/>
  <c r="B144" i="1"/>
  <c r="L144" i="1" s="1"/>
  <c r="F144" i="1"/>
  <c r="G144" i="1"/>
  <c r="A145" i="1"/>
  <c r="E144" i="1" l="1"/>
  <c r="D144" i="1"/>
  <c r="B145" i="1"/>
  <c r="L145" i="1" s="1"/>
  <c r="F145" i="1"/>
  <c r="A146" i="1"/>
  <c r="E145" i="1" l="1"/>
  <c r="B146" i="1"/>
  <c r="L146" i="1" s="1"/>
  <c r="F146" i="1"/>
  <c r="A147" i="1"/>
  <c r="G145" i="1"/>
  <c r="E146" i="1" l="1"/>
  <c r="D145" i="1"/>
  <c r="G146" i="1"/>
  <c r="D146" i="1" l="1"/>
  <c r="B147" i="1"/>
  <c r="L147" i="1" s="1"/>
  <c r="F147" i="1"/>
  <c r="A148" i="1"/>
  <c r="E147" i="1" l="1"/>
  <c r="B148" i="1"/>
  <c r="L148" i="1" s="1"/>
  <c r="F148" i="1"/>
  <c r="A149" i="1"/>
  <c r="G147" i="1"/>
  <c r="E148" i="1" l="1"/>
  <c r="D147" i="1"/>
  <c r="G148" i="1"/>
  <c r="D148" i="1" l="1"/>
  <c r="B149" i="1"/>
  <c r="L149" i="1" s="1"/>
  <c r="F149" i="1"/>
  <c r="G149" i="1"/>
  <c r="A150" i="1"/>
  <c r="E149" i="1" l="1"/>
  <c r="D149" i="1"/>
  <c r="B150" i="1"/>
  <c r="L150" i="1" s="1"/>
  <c r="F150" i="1"/>
  <c r="A151" i="1"/>
  <c r="G150" i="1"/>
  <c r="E150" i="1" l="1"/>
  <c r="D150" i="1"/>
  <c r="B151" i="1"/>
  <c r="L151" i="1" s="1"/>
  <c r="F151" i="1"/>
  <c r="A152" i="1"/>
  <c r="G151" i="1"/>
  <c r="E151" i="1" l="1"/>
  <c r="D151" i="1"/>
  <c r="B152" i="1"/>
  <c r="L152" i="1" s="1"/>
  <c r="F152" i="1"/>
  <c r="A153" i="1"/>
  <c r="E152" i="1" l="1"/>
  <c r="B153" i="1"/>
  <c r="L153" i="1" s="1"/>
  <c r="F153" i="1"/>
  <c r="G152" i="1"/>
  <c r="G153" i="1"/>
  <c r="A154" i="1"/>
  <c r="E153" i="1" l="1"/>
  <c r="D152" i="1"/>
  <c r="D153" i="1"/>
  <c r="B154" i="1"/>
  <c r="L154" i="1" s="1"/>
  <c r="F154" i="1"/>
  <c r="A155" i="1"/>
  <c r="E154" i="1" l="1"/>
  <c r="B155" i="1"/>
  <c r="L155" i="1" s="1"/>
  <c r="F155" i="1"/>
  <c r="G154" i="1"/>
  <c r="A156" i="1"/>
  <c r="E155" i="1" l="1"/>
  <c r="D154" i="1"/>
  <c r="G155" i="1"/>
  <c r="D155" i="1" l="1"/>
  <c r="B156" i="1"/>
  <c r="L156" i="1" s="1"/>
  <c r="F156" i="1"/>
  <c r="G156" i="1"/>
  <c r="A157" i="1"/>
  <c r="E156" i="1" l="1"/>
  <c r="D156" i="1"/>
  <c r="B157" i="1"/>
  <c r="L157" i="1" s="1"/>
  <c r="F157" i="1"/>
  <c r="A158" i="1"/>
  <c r="E157" i="1" l="1"/>
  <c r="B158" i="1"/>
  <c r="L158" i="1" s="1"/>
  <c r="F158" i="1"/>
  <c r="G157" i="1"/>
  <c r="A159" i="1"/>
  <c r="E158" i="1" l="1"/>
  <c r="D157" i="1"/>
  <c r="G158" i="1"/>
  <c r="D158" i="1" l="1"/>
  <c r="B159" i="1"/>
  <c r="L159" i="1" s="1"/>
  <c r="F159" i="1"/>
  <c r="A160" i="1"/>
  <c r="E159" i="1" l="1"/>
  <c r="B160" i="1"/>
  <c r="L160" i="1" s="1"/>
  <c r="F160" i="1"/>
  <c r="G160" i="1"/>
  <c r="A161" i="1"/>
  <c r="G159" i="1"/>
  <c r="E160" i="1" l="1"/>
  <c r="D159" i="1"/>
  <c r="D160" i="1"/>
  <c r="B161" i="1"/>
  <c r="L161" i="1" s="1"/>
  <c r="F161" i="1"/>
  <c r="G161" i="1"/>
  <c r="A162" i="1"/>
  <c r="E161" i="1" l="1"/>
  <c r="D161" i="1"/>
  <c r="B162" i="1"/>
  <c r="L162" i="1" s="1"/>
  <c r="F162" i="1"/>
  <c r="A163" i="1"/>
  <c r="E162" i="1" l="1"/>
  <c r="B163" i="1"/>
  <c r="L163" i="1" s="1"/>
  <c r="F163" i="1"/>
  <c r="G162" i="1"/>
  <c r="A164" i="1"/>
  <c r="G163" i="1"/>
  <c r="E163" i="1" l="1"/>
  <c r="D162" i="1"/>
  <c r="D163" i="1"/>
  <c r="B164" i="1"/>
  <c r="L164" i="1" s="1"/>
  <c r="F164" i="1"/>
  <c r="A165" i="1"/>
  <c r="E164" i="1" l="1"/>
  <c r="B165" i="1"/>
  <c r="L165" i="1" s="1"/>
  <c r="F165" i="1"/>
  <c r="G165" i="1"/>
  <c r="G164" i="1"/>
  <c r="A166" i="1"/>
  <c r="E165" i="1" l="1"/>
  <c r="D164" i="1"/>
  <c r="D165" i="1"/>
  <c r="B166" i="1"/>
  <c r="L166" i="1" s="1"/>
  <c r="F166" i="1"/>
  <c r="G166" i="1"/>
  <c r="A167" i="1"/>
  <c r="E166" i="1" l="1"/>
  <c r="D166" i="1"/>
  <c r="B167" i="1"/>
  <c r="L167" i="1" s="1"/>
  <c r="F167" i="1"/>
  <c r="A168" i="1"/>
  <c r="E167" i="1" l="1"/>
  <c r="B168" i="1"/>
  <c r="L168" i="1" s="1"/>
  <c r="F168" i="1"/>
  <c r="G167" i="1"/>
  <c r="A169" i="1"/>
  <c r="G168" i="1"/>
  <c r="E168" i="1" l="1"/>
  <c r="D167" i="1"/>
  <c r="D168" i="1"/>
  <c r="B169" i="1"/>
  <c r="L169" i="1" s="1"/>
  <c r="F169" i="1"/>
  <c r="A170" i="1"/>
  <c r="E169" i="1" l="1"/>
  <c r="B170" i="1"/>
  <c r="L170" i="1" s="1"/>
  <c r="F170" i="1"/>
  <c r="G169" i="1"/>
  <c r="A171" i="1"/>
  <c r="G170" i="1"/>
  <c r="E170" i="1" l="1"/>
  <c r="D169" i="1"/>
  <c r="D170" i="1"/>
  <c r="B171" i="1"/>
  <c r="L171" i="1" s="1"/>
  <c r="F171" i="1"/>
  <c r="A172" i="1"/>
  <c r="E171" i="1" l="1"/>
  <c r="B172" i="1"/>
  <c r="L172" i="1" s="1"/>
  <c r="F172" i="1"/>
  <c r="G172" i="1"/>
  <c r="A173" i="1"/>
  <c r="G171" i="1"/>
  <c r="E172" i="1" l="1"/>
  <c r="D171" i="1"/>
  <c r="D172" i="1"/>
  <c r="B173" i="1"/>
  <c r="L173" i="1" s="1"/>
  <c r="F173" i="1"/>
  <c r="A174" i="1"/>
  <c r="G173" i="1"/>
  <c r="E173" i="1" l="1"/>
  <c r="D173" i="1"/>
  <c r="B174" i="1"/>
  <c r="L174" i="1" s="1"/>
  <c r="F174" i="1"/>
  <c r="G174" i="1"/>
  <c r="A175" i="1"/>
  <c r="E174" i="1" l="1"/>
  <c r="D174" i="1"/>
  <c r="B175" i="1"/>
  <c r="L175" i="1" s="1"/>
  <c r="F175" i="1"/>
  <c r="A176" i="1"/>
  <c r="E175" i="1" l="1"/>
  <c r="B176" i="1"/>
  <c r="L176" i="1" s="1"/>
  <c r="F176" i="1"/>
  <c r="G176" i="1"/>
  <c r="A177" i="1"/>
  <c r="G175" i="1"/>
  <c r="E176" i="1" l="1"/>
  <c r="D175" i="1"/>
  <c r="D176" i="1"/>
  <c r="B177" i="1"/>
  <c r="L177" i="1" s="1"/>
  <c r="F177" i="1"/>
  <c r="A178" i="1"/>
  <c r="E177" i="1" l="1"/>
  <c r="B178" i="1"/>
  <c r="L178" i="1" s="1"/>
  <c r="F178" i="1"/>
  <c r="A179" i="1"/>
  <c r="G178" i="1"/>
  <c r="G177" i="1"/>
  <c r="E178" i="1" l="1"/>
  <c r="D177" i="1"/>
  <c r="D178" i="1"/>
  <c r="B179" i="1"/>
  <c r="L179" i="1" s="1"/>
  <c r="F179" i="1"/>
  <c r="A180" i="1"/>
  <c r="G179" i="1"/>
  <c r="E179" i="1" l="1"/>
  <c r="D179" i="1"/>
  <c r="B180" i="1"/>
  <c r="L180" i="1" s="1"/>
  <c r="F180" i="1"/>
  <c r="A181" i="1"/>
  <c r="E180" i="1" l="1"/>
  <c r="B181" i="1"/>
  <c r="L181" i="1" s="1"/>
  <c r="F181" i="1"/>
  <c r="A182" i="1"/>
  <c r="G180" i="1"/>
  <c r="E181" i="1" l="1"/>
  <c r="D180" i="1"/>
  <c r="G181" i="1"/>
  <c r="D181" i="1" l="1"/>
  <c r="B182" i="1"/>
  <c r="L182" i="1" s="1"/>
  <c r="F182" i="1"/>
  <c r="A183" i="1"/>
  <c r="G182" i="1"/>
  <c r="E182" i="1" l="1"/>
  <c r="D182" i="1"/>
  <c r="B183" i="1"/>
  <c r="L183" i="1" s="1"/>
  <c r="F183" i="1"/>
  <c r="A184" i="1"/>
  <c r="G183" i="1"/>
  <c r="E183" i="1" l="1"/>
  <c r="D183" i="1"/>
  <c r="B184" i="1"/>
  <c r="L184" i="1" s="1"/>
  <c r="F184" i="1"/>
  <c r="A185" i="1"/>
  <c r="G184" i="1"/>
  <c r="E184" i="1" l="1"/>
  <c r="D184" i="1"/>
  <c r="B185" i="1"/>
  <c r="L185" i="1" s="1"/>
  <c r="F185" i="1"/>
  <c r="A186" i="1"/>
  <c r="G185" i="1"/>
  <c r="E185" i="1" l="1"/>
  <c r="D185" i="1"/>
  <c r="B186" i="1"/>
  <c r="L186" i="1" s="1"/>
  <c r="F186" i="1"/>
  <c r="G186" i="1"/>
  <c r="A187" i="1"/>
  <c r="E186" i="1" l="1"/>
  <c r="D186" i="1"/>
  <c r="B187" i="1"/>
  <c r="L187" i="1" s="1"/>
  <c r="F187" i="1"/>
  <c r="A188" i="1"/>
  <c r="G187" i="1"/>
  <c r="E187" i="1" l="1"/>
  <c r="D187" i="1"/>
  <c r="B188" i="1"/>
  <c r="L188" i="1" s="1"/>
  <c r="F188" i="1"/>
  <c r="A189" i="1"/>
  <c r="E188" i="1" l="1"/>
  <c r="B189" i="1"/>
  <c r="L189" i="1" s="1"/>
  <c r="F189" i="1"/>
  <c r="G188" i="1"/>
  <c r="A190" i="1"/>
  <c r="E189" i="1" l="1"/>
  <c r="D188" i="1"/>
  <c r="G189" i="1"/>
  <c r="D189" i="1" l="1"/>
  <c r="B190" i="1"/>
  <c r="L190" i="1" s="1"/>
  <c r="F190" i="1"/>
  <c r="A191" i="1"/>
  <c r="E190" i="1" l="1"/>
  <c r="B191" i="1"/>
  <c r="L191" i="1" s="1"/>
  <c r="F191" i="1"/>
  <c r="A192" i="1"/>
  <c r="G191" i="1"/>
  <c r="G190" i="1"/>
  <c r="E191" i="1" l="1"/>
  <c r="D190" i="1"/>
  <c r="D191" i="1"/>
  <c r="B192" i="1"/>
  <c r="L192" i="1" s="1"/>
  <c r="F192" i="1"/>
  <c r="G192" i="1"/>
  <c r="A193" i="1"/>
  <c r="E192" i="1" l="1"/>
  <c r="D192" i="1"/>
  <c r="B193" i="1"/>
  <c r="L193" i="1" s="1"/>
  <c r="F193" i="1"/>
  <c r="A194" i="1"/>
  <c r="E193" i="1" l="1"/>
  <c r="B194" i="1"/>
  <c r="L194" i="1" s="1"/>
  <c r="F194" i="1"/>
  <c r="A195" i="1"/>
  <c r="G194" i="1"/>
  <c r="G193" i="1"/>
  <c r="E194" i="1" l="1"/>
  <c r="D193" i="1"/>
  <c r="D194" i="1"/>
  <c r="B195" i="1"/>
  <c r="L195" i="1" s="1"/>
  <c r="F195" i="1"/>
  <c r="A196" i="1"/>
  <c r="E195" i="1" l="1"/>
  <c r="B196" i="1"/>
  <c r="L196" i="1" s="1"/>
  <c r="F196" i="1"/>
  <c r="G195" i="1"/>
  <c r="A197" i="1"/>
  <c r="E196" i="1" l="1"/>
  <c r="D195" i="1"/>
  <c r="G196" i="1"/>
  <c r="D196" i="1" l="1"/>
  <c r="B197" i="1"/>
  <c r="L197" i="1" s="1"/>
  <c r="F197" i="1"/>
  <c r="A198" i="1"/>
  <c r="G197" i="1"/>
  <c r="E197" i="1" l="1"/>
  <c r="D197" i="1"/>
  <c r="B198" i="1"/>
  <c r="L198" i="1" s="1"/>
  <c r="F198" i="1"/>
  <c r="A199" i="1"/>
  <c r="E198" i="1" l="1"/>
  <c r="B199" i="1"/>
  <c r="L199" i="1" s="1"/>
  <c r="F199" i="1"/>
  <c r="A200" i="1"/>
  <c r="G198" i="1"/>
  <c r="E199" i="1" l="1"/>
  <c r="D198" i="1"/>
  <c r="G199" i="1"/>
  <c r="D199" i="1" l="1"/>
  <c r="B200" i="1"/>
  <c r="L200" i="1" s="1"/>
  <c r="F200" i="1"/>
  <c r="A201" i="1"/>
  <c r="E200" i="1" l="1"/>
  <c r="B201" i="1"/>
  <c r="L201" i="1" s="1"/>
  <c r="F201" i="1"/>
  <c r="G200" i="1"/>
  <c r="A202" i="1"/>
  <c r="G201" i="1"/>
  <c r="E201" i="1" l="1"/>
  <c r="D200" i="1"/>
  <c r="D201" i="1"/>
  <c r="B202" i="1"/>
  <c r="L202" i="1" s="1"/>
  <c r="F202" i="1"/>
  <c r="A203" i="1"/>
  <c r="E202" i="1" l="1"/>
  <c r="B203" i="1"/>
  <c r="L203" i="1" s="1"/>
  <c r="F203" i="1"/>
  <c r="A204" i="1"/>
  <c r="G202" i="1"/>
  <c r="E203" i="1" l="1"/>
  <c r="D202" i="1"/>
  <c r="G203" i="1"/>
  <c r="D203" i="1" l="1"/>
  <c r="B204" i="1"/>
  <c r="L204" i="1" s="1"/>
  <c r="F204" i="1"/>
  <c r="G204" i="1"/>
  <c r="A205" i="1"/>
  <c r="E204" i="1" l="1"/>
  <c r="D204" i="1"/>
  <c r="B205" i="1"/>
  <c r="L205" i="1" s="1"/>
  <c r="F205" i="1"/>
  <c r="G205" i="1"/>
  <c r="A206" i="1"/>
  <c r="E205" i="1" l="1"/>
  <c r="D205" i="1"/>
  <c r="B206" i="1"/>
  <c r="L206" i="1" s="1"/>
  <c r="F206" i="1"/>
  <c r="A207" i="1"/>
  <c r="E206" i="1" l="1"/>
  <c r="B207" i="1"/>
  <c r="L207" i="1" s="1"/>
  <c r="F207" i="1"/>
  <c r="G206" i="1"/>
  <c r="G207" i="1"/>
  <c r="A208" i="1"/>
  <c r="E207" i="1" l="1"/>
  <c r="D206" i="1"/>
  <c r="D207" i="1"/>
  <c r="B208" i="1"/>
  <c r="L208" i="1" s="1"/>
  <c r="F208" i="1"/>
  <c r="A209" i="1"/>
  <c r="E208" i="1" l="1"/>
  <c r="B209" i="1"/>
  <c r="L209" i="1" s="1"/>
  <c r="F209" i="1"/>
  <c r="G209" i="1"/>
  <c r="A210" i="1"/>
  <c r="G208" i="1"/>
  <c r="E209" i="1" l="1"/>
  <c r="D208" i="1"/>
  <c r="D209" i="1"/>
  <c r="B210" i="1"/>
  <c r="L210" i="1" s="1"/>
  <c r="F210" i="1"/>
  <c r="A211" i="1"/>
  <c r="E210" i="1" l="1"/>
  <c r="B211" i="1"/>
  <c r="L211" i="1" s="1"/>
  <c r="F211" i="1"/>
  <c r="G210" i="1"/>
  <c r="A212" i="1"/>
  <c r="E211" i="1" l="1"/>
  <c r="D210" i="1"/>
  <c r="G211" i="1"/>
  <c r="D211" i="1" l="1"/>
  <c r="B212" i="1"/>
  <c r="L212" i="1" s="1"/>
  <c r="F212" i="1"/>
  <c r="G212" i="1"/>
  <c r="A213" i="1"/>
  <c r="E212" i="1" l="1"/>
  <c r="D212" i="1"/>
  <c r="B213" i="1"/>
  <c r="L213" i="1" s="1"/>
  <c r="F213" i="1"/>
  <c r="A214" i="1"/>
  <c r="E213" i="1" l="1"/>
  <c r="B214" i="1"/>
  <c r="L214" i="1" s="1"/>
  <c r="F214" i="1"/>
  <c r="A215" i="1"/>
  <c r="G213" i="1"/>
  <c r="E214" i="1" l="1"/>
  <c r="D213" i="1"/>
  <c r="G214" i="1"/>
  <c r="D214" i="1" l="1"/>
  <c r="B215" i="1"/>
  <c r="L215" i="1" s="1"/>
  <c r="F215" i="1"/>
  <c r="G215" i="1"/>
  <c r="A216" i="1"/>
  <c r="E215" i="1" l="1"/>
  <c r="D215" i="1"/>
  <c r="B216" i="1"/>
  <c r="L216" i="1" s="1"/>
  <c r="F216" i="1"/>
  <c r="G216" i="1"/>
  <c r="A217" i="1"/>
  <c r="E216" i="1" l="1"/>
  <c r="D216" i="1"/>
  <c r="B217" i="1"/>
  <c r="L217" i="1" s="1"/>
  <c r="F217" i="1"/>
  <c r="A218" i="1"/>
  <c r="G217" i="1"/>
  <c r="E217" i="1" l="1"/>
  <c r="D217" i="1"/>
  <c r="B218" i="1"/>
  <c r="L218" i="1" s="1"/>
  <c r="F218" i="1"/>
  <c r="A219" i="1"/>
  <c r="G218" i="1"/>
  <c r="E218" i="1" l="1"/>
  <c r="D218" i="1"/>
  <c r="B219" i="1"/>
  <c r="L219" i="1" s="1"/>
  <c r="F219" i="1"/>
  <c r="A220" i="1"/>
  <c r="E219" i="1" l="1"/>
  <c r="B220" i="1"/>
  <c r="L220" i="1" s="1"/>
  <c r="F220" i="1"/>
  <c r="G219" i="1"/>
  <c r="A221" i="1"/>
  <c r="E220" i="1" l="1"/>
  <c r="D219" i="1"/>
  <c r="G220" i="1"/>
  <c r="D220" i="1" l="1"/>
  <c r="B221" i="1"/>
  <c r="L221" i="1" s="1"/>
  <c r="F221" i="1"/>
  <c r="A222" i="1"/>
  <c r="G221" i="1"/>
  <c r="E221" i="1" l="1"/>
  <c r="D221" i="1"/>
  <c r="B222" i="1"/>
  <c r="L222" i="1" s="1"/>
  <c r="F222" i="1"/>
  <c r="G222" i="1"/>
  <c r="A223" i="1"/>
  <c r="E222" i="1" l="1"/>
  <c r="D222" i="1"/>
  <c r="B223" i="1"/>
  <c r="L223" i="1" s="1"/>
  <c r="F223" i="1"/>
  <c r="A224" i="1"/>
  <c r="E223" i="1" l="1"/>
  <c r="B224" i="1"/>
  <c r="L224" i="1" s="1"/>
  <c r="F224" i="1"/>
  <c r="A225" i="1"/>
  <c r="G223" i="1"/>
  <c r="E224" i="1" l="1"/>
  <c r="D223" i="1"/>
  <c r="G224" i="1"/>
  <c r="D224" i="1" l="1"/>
  <c r="B225" i="1"/>
  <c r="L225" i="1" s="1"/>
  <c r="F225" i="1"/>
  <c r="A226" i="1"/>
  <c r="E225" i="1" l="1"/>
  <c r="B226" i="1"/>
  <c r="L226" i="1" s="1"/>
  <c r="F226" i="1"/>
  <c r="G225" i="1"/>
  <c r="A227" i="1"/>
  <c r="E226" i="1" l="1"/>
  <c r="D225" i="1"/>
  <c r="G226" i="1"/>
  <c r="D226" i="1" l="1"/>
  <c r="B227" i="1"/>
  <c r="L227" i="1" s="1"/>
  <c r="F227" i="1"/>
  <c r="A228" i="1"/>
  <c r="E227" i="1" l="1"/>
  <c r="B228" i="1"/>
  <c r="L228" i="1" s="1"/>
  <c r="F228" i="1"/>
  <c r="G227" i="1"/>
  <c r="A229" i="1"/>
  <c r="E228" i="1" l="1"/>
  <c r="D227" i="1"/>
  <c r="G228" i="1"/>
  <c r="D228" i="1" l="1"/>
  <c r="B229" i="1"/>
  <c r="L229" i="1" s="1"/>
  <c r="F229" i="1"/>
  <c r="A230" i="1"/>
  <c r="E229" i="1" l="1"/>
  <c r="B230" i="1"/>
  <c r="L230" i="1" s="1"/>
  <c r="F230" i="1"/>
  <c r="G230" i="1"/>
  <c r="G229" i="1"/>
  <c r="A231" i="1"/>
  <c r="E230" i="1" l="1"/>
  <c r="D229" i="1"/>
  <c r="D230" i="1"/>
  <c r="B231" i="1"/>
  <c r="L231" i="1" s="1"/>
  <c r="F231" i="1"/>
  <c r="A232" i="1"/>
  <c r="E231" i="1" l="1"/>
  <c r="B232" i="1"/>
  <c r="L232" i="1" s="1"/>
  <c r="F232" i="1"/>
  <c r="G232" i="1"/>
  <c r="G231" i="1"/>
  <c r="A233" i="1"/>
  <c r="E232" i="1" l="1"/>
  <c r="D231" i="1"/>
  <c r="D232" i="1"/>
  <c r="B233" i="1"/>
  <c r="L233" i="1" s="1"/>
  <c r="F233" i="1"/>
  <c r="A234" i="1"/>
  <c r="G233" i="1"/>
  <c r="E233" i="1" l="1"/>
  <c r="D233" i="1"/>
  <c r="B234" i="1"/>
  <c r="L234" i="1" s="1"/>
  <c r="F234" i="1"/>
  <c r="A235" i="1"/>
  <c r="E234" i="1" l="1"/>
  <c r="B235" i="1"/>
  <c r="L235" i="1" s="1"/>
  <c r="F235" i="1"/>
  <c r="A236" i="1"/>
  <c r="G235" i="1"/>
  <c r="G234" i="1"/>
  <c r="E235" i="1" l="1"/>
  <c r="D234" i="1"/>
  <c r="D235" i="1"/>
  <c r="B236" i="1"/>
  <c r="L236" i="1" s="1"/>
  <c r="F236" i="1"/>
  <c r="A237" i="1"/>
  <c r="G236" i="1"/>
  <c r="E236" i="1" l="1"/>
  <c r="D236" i="1"/>
  <c r="B237" i="1"/>
  <c r="L237" i="1" s="1"/>
  <c r="F237" i="1"/>
  <c r="A238" i="1"/>
  <c r="E237" i="1" l="1"/>
  <c r="B238" i="1"/>
  <c r="L238" i="1" s="1"/>
  <c r="F238" i="1"/>
  <c r="G238" i="1"/>
  <c r="G237" i="1"/>
  <c r="A239" i="1"/>
  <c r="E238" i="1" l="1"/>
  <c r="D237" i="1"/>
  <c r="D238" i="1"/>
  <c r="B239" i="1"/>
  <c r="L239" i="1" s="1"/>
  <c r="F239" i="1"/>
  <c r="A240" i="1"/>
  <c r="E239" i="1" l="1"/>
  <c r="B240" i="1"/>
  <c r="L240" i="1" s="1"/>
  <c r="F240" i="1"/>
  <c r="G240" i="1"/>
  <c r="G239" i="1"/>
  <c r="A241" i="1"/>
  <c r="E240" i="1" l="1"/>
  <c r="D239" i="1"/>
  <c r="D240" i="1"/>
  <c r="B241" i="1"/>
  <c r="L241" i="1" s="1"/>
  <c r="F241" i="1"/>
  <c r="A242" i="1"/>
  <c r="E241" i="1" l="1"/>
  <c r="B242" i="1"/>
  <c r="L242" i="1" s="1"/>
  <c r="F242" i="1"/>
  <c r="A243" i="1"/>
  <c r="G242" i="1"/>
  <c r="G241" i="1"/>
  <c r="E242" i="1" l="1"/>
  <c r="D241" i="1"/>
  <c r="D242" i="1"/>
  <c r="B243" i="1"/>
  <c r="L243" i="1" s="1"/>
  <c r="F243" i="1"/>
  <c r="A244" i="1"/>
  <c r="G243" i="1"/>
  <c r="E243" i="1" l="1"/>
  <c r="D243" i="1"/>
  <c r="B244" i="1"/>
  <c r="L244" i="1" s="1"/>
  <c r="F244" i="1"/>
  <c r="A245" i="1"/>
  <c r="E244" i="1" l="1"/>
  <c r="B245" i="1"/>
  <c r="L245" i="1" s="1"/>
  <c r="F245" i="1"/>
  <c r="G245" i="1"/>
  <c r="G244" i="1"/>
  <c r="A246" i="1"/>
  <c r="E245" i="1" l="1"/>
  <c r="D244" i="1"/>
  <c r="D245" i="1"/>
  <c r="B246" i="1"/>
  <c r="L246" i="1" s="1"/>
  <c r="F246" i="1"/>
  <c r="G246" i="1"/>
  <c r="A247" i="1"/>
  <c r="E246" i="1" l="1"/>
  <c r="D246" i="1"/>
  <c r="B247" i="1"/>
  <c r="L247" i="1" s="1"/>
  <c r="F247" i="1"/>
  <c r="G247" i="1"/>
  <c r="A248" i="1"/>
  <c r="E247" i="1" l="1"/>
  <c r="D247" i="1"/>
  <c r="B248" i="1"/>
  <c r="L248" i="1" s="1"/>
  <c r="F248" i="1"/>
  <c r="A249" i="1"/>
  <c r="E248" i="1" l="1"/>
  <c r="B249" i="1"/>
  <c r="L249" i="1" s="1"/>
  <c r="F249" i="1"/>
  <c r="A250" i="1"/>
  <c r="G248" i="1"/>
  <c r="E249" i="1" l="1"/>
  <c r="D248" i="1"/>
  <c r="G249" i="1"/>
  <c r="D249" i="1" l="1"/>
  <c r="B250" i="1"/>
  <c r="L250" i="1" s="1"/>
  <c r="F250" i="1"/>
  <c r="A251" i="1"/>
  <c r="G250" i="1"/>
  <c r="E250" i="1" l="1"/>
  <c r="D250" i="1"/>
  <c r="B251" i="1"/>
  <c r="L251" i="1" s="1"/>
  <c r="F251" i="1"/>
  <c r="G251" i="1"/>
  <c r="A252" i="1"/>
  <c r="E251" i="1" l="1"/>
  <c r="D251" i="1"/>
  <c r="B252" i="1"/>
  <c r="L252" i="1" s="1"/>
  <c r="F252" i="1"/>
  <c r="G252" i="1"/>
  <c r="A253" i="1"/>
  <c r="E252" i="1" l="1"/>
  <c r="D252" i="1"/>
  <c r="B253" i="1"/>
  <c r="L253" i="1" s="1"/>
  <c r="F253" i="1"/>
  <c r="A254" i="1"/>
  <c r="G253" i="1"/>
  <c r="E253" i="1" l="1"/>
  <c r="D253" i="1"/>
  <c r="B254" i="1"/>
  <c r="L254" i="1" s="1"/>
  <c r="F254" i="1"/>
  <c r="G254" i="1"/>
  <c r="A255" i="1"/>
  <c r="E254" i="1" l="1"/>
  <c r="D254" i="1"/>
  <c r="B255" i="1"/>
  <c r="L255" i="1" s="1"/>
  <c r="F255" i="1"/>
  <c r="A256" i="1"/>
  <c r="G255" i="1"/>
  <c r="E255" i="1" l="1"/>
  <c r="D255" i="1"/>
  <c r="B256" i="1"/>
  <c r="L256" i="1" s="1"/>
  <c r="F256" i="1"/>
  <c r="A257" i="1"/>
  <c r="G256" i="1"/>
  <c r="E256" i="1" l="1"/>
  <c r="D256" i="1"/>
  <c r="B257" i="1"/>
  <c r="L257" i="1" s="1"/>
  <c r="F257" i="1"/>
  <c r="A258" i="1"/>
  <c r="G257" i="1"/>
  <c r="E257" i="1" l="1"/>
  <c r="D257" i="1"/>
  <c r="B258" i="1"/>
  <c r="L258" i="1" s="1"/>
  <c r="F258" i="1"/>
  <c r="G258" i="1"/>
  <c r="A259" i="1"/>
  <c r="E258" i="1" l="1"/>
  <c r="D258" i="1"/>
  <c r="B259" i="1"/>
  <c r="L259" i="1" s="1"/>
  <c r="F259" i="1"/>
  <c r="A260" i="1"/>
  <c r="G259" i="1"/>
  <c r="E259" i="1" l="1"/>
  <c r="D259" i="1"/>
  <c r="B260" i="1"/>
  <c r="L260" i="1" s="1"/>
  <c r="F260" i="1"/>
  <c r="G260" i="1"/>
  <c r="A261" i="1"/>
  <c r="E260" i="1" l="1"/>
  <c r="D260" i="1"/>
  <c r="B261" i="1"/>
  <c r="L261" i="1" s="1"/>
  <c r="F261" i="1"/>
  <c r="A262" i="1"/>
  <c r="E261" i="1" l="1"/>
  <c r="B262" i="1"/>
  <c r="L262" i="1" s="1"/>
  <c r="F262" i="1"/>
  <c r="G261" i="1"/>
  <c r="A263" i="1"/>
  <c r="E262" i="1" l="1"/>
  <c r="D261" i="1"/>
  <c r="G262" i="1"/>
  <c r="D262" i="1" l="1"/>
  <c r="B263" i="1"/>
  <c r="L263" i="1" s="1"/>
  <c r="F263" i="1"/>
  <c r="A264" i="1"/>
  <c r="G263" i="1"/>
  <c r="E263" i="1" l="1"/>
  <c r="D263" i="1"/>
  <c r="B264" i="1"/>
  <c r="L264" i="1" s="1"/>
  <c r="F264" i="1"/>
  <c r="A265" i="1"/>
  <c r="G264" i="1"/>
  <c r="E264" i="1" l="1"/>
  <c r="D264" i="1"/>
  <c r="B265" i="1"/>
  <c r="L265" i="1" s="1"/>
  <c r="F265" i="1"/>
  <c r="A266" i="1"/>
  <c r="G265" i="1"/>
  <c r="E265" i="1" l="1"/>
  <c r="D265" i="1"/>
  <c r="B266" i="1"/>
  <c r="L266" i="1" s="1"/>
  <c r="F266" i="1"/>
  <c r="G266" i="1"/>
  <c r="A267" i="1"/>
  <c r="E266" i="1" l="1"/>
  <c r="D266" i="1"/>
  <c r="B267" i="1"/>
  <c r="L267" i="1" s="1"/>
  <c r="F267" i="1"/>
  <c r="A268" i="1"/>
  <c r="G267" i="1"/>
  <c r="E267" i="1" l="1"/>
  <c r="D267" i="1"/>
  <c r="B268" i="1"/>
  <c r="L268" i="1" s="1"/>
  <c r="F268" i="1"/>
  <c r="A269" i="1"/>
  <c r="G268" i="1"/>
  <c r="E268" i="1" l="1"/>
  <c r="D268" i="1"/>
  <c r="B269" i="1"/>
  <c r="L269" i="1" s="1"/>
  <c r="F269" i="1"/>
  <c r="A270" i="1"/>
  <c r="E269" i="1" l="1"/>
  <c r="B270" i="1"/>
  <c r="L270" i="1" s="1"/>
  <c r="F270" i="1"/>
  <c r="G269" i="1"/>
  <c r="A271" i="1"/>
  <c r="E270" i="1" l="1"/>
  <c r="D269" i="1"/>
  <c r="G270" i="1"/>
  <c r="D270" i="1" l="1"/>
  <c r="B271" i="1"/>
  <c r="L271" i="1" s="1"/>
  <c r="F271" i="1"/>
  <c r="A272" i="1"/>
  <c r="E271" i="1" l="1"/>
  <c r="B272" i="1"/>
  <c r="L272" i="1" s="1"/>
  <c r="F272" i="1"/>
  <c r="G271" i="1"/>
  <c r="A273" i="1"/>
  <c r="E272" i="1" l="1"/>
  <c r="D271" i="1"/>
  <c r="G272" i="1"/>
  <c r="D272" i="1" l="1"/>
  <c r="B273" i="1"/>
  <c r="L273" i="1" s="1"/>
  <c r="F273" i="1"/>
  <c r="A274" i="1"/>
  <c r="E273" i="1" l="1"/>
  <c r="B274" i="1"/>
  <c r="L274" i="1" s="1"/>
  <c r="F274" i="1"/>
  <c r="G274" i="1"/>
  <c r="G273" i="1"/>
  <c r="A275" i="1"/>
  <c r="E274" i="1" l="1"/>
  <c r="D273" i="1"/>
  <c r="D274" i="1"/>
  <c r="B275" i="1"/>
  <c r="L275" i="1" s="1"/>
  <c r="F275" i="1"/>
  <c r="G275" i="1"/>
  <c r="A276" i="1"/>
  <c r="E275" i="1" l="1"/>
  <c r="D275" i="1"/>
  <c r="B276" i="1"/>
  <c r="L276" i="1" s="1"/>
  <c r="F276" i="1"/>
  <c r="G276" i="1"/>
  <c r="A277" i="1"/>
  <c r="E276" i="1" l="1"/>
  <c r="D276" i="1"/>
  <c r="B277" i="1"/>
  <c r="L277" i="1" s="1"/>
  <c r="F277" i="1"/>
  <c r="A278" i="1"/>
  <c r="E277" i="1" l="1"/>
  <c r="B278" i="1"/>
  <c r="L278" i="1" s="1"/>
  <c r="F278" i="1"/>
  <c r="A279" i="1"/>
  <c r="G278" i="1"/>
  <c r="G277" i="1"/>
  <c r="E278" i="1" l="1"/>
  <c r="D277" i="1"/>
  <c r="D278" i="1"/>
  <c r="B279" i="1"/>
  <c r="L279" i="1" s="1"/>
  <c r="F279" i="1"/>
  <c r="A280" i="1"/>
  <c r="E279" i="1" l="1"/>
  <c r="B280" i="1"/>
  <c r="L280" i="1" s="1"/>
  <c r="F280" i="1"/>
  <c r="A281" i="1"/>
  <c r="G280" i="1"/>
  <c r="G279" i="1"/>
  <c r="E280" i="1" l="1"/>
  <c r="D279" i="1"/>
  <c r="D280" i="1"/>
  <c r="B281" i="1"/>
  <c r="L281" i="1" s="1"/>
  <c r="F281" i="1"/>
  <c r="G281" i="1"/>
  <c r="A282" i="1"/>
  <c r="E281" i="1" l="1"/>
  <c r="D281" i="1"/>
  <c r="B282" i="1"/>
  <c r="L282" i="1" s="1"/>
  <c r="F282" i="1"/>
  <c r="G282" i="1"/>
  <c r="A283" i="1"/>
  <c r="E282" i="1" l="1"/>
  <c r="D282" i="1"/>
  <c r="B283" i="1"/>
  <c r="L283" i="1" s="1"/>
  <c r="F283" i="1"/>
  <c r="A284" i="1"/>
  <c r="E283" i="1" l="1"/>
  <c r="B284" i="1"/>
  <c r="L284" i="1" s="1"/>
  <c r="F284" i="1"/>
  <c r="G283" i="1"/>
  <c r="A285" i="1"/>
  <c r="G284" i="1"/>
  <c r="E284" i="1" l="1"/>
  <c r="D283" i="1"/>
  <c r="D284" i="1"/>
  <c r="B285" i="1"/>
  <c r="L285" i="1" s="1"/>
  <c r="F285" i="1"/>
  <c r="A286" i="1"/>
  <c r="E285" i="1" l="1"/>
  <c r="B286" i="1"/>
  <c r="L286" i="1" s="1"/>
  <c r="F286" i="1"/>
  <c r="A287" i="1"/>
  <c r="G285" i="1"/>
  <c r="E286" i="1" l="1"/>
  <c r="D285" i="1"/>
  <c r="G286" i="1"/>
  <c r="D286" i="1" l="1"/>
  <c r="B287" i="1"/>
  <c r="L287" i="1" s="1"/>
  <c r="F287" i="1"/>
  <c r="A288" i="1"/>
  <c r="G287" i="1"/>
  <c r="E287" i="1" l="1"/>
  <c r="D287" i="1"/>
  <c r="B288" i="1"/>
  <c r="L288" i="1" s="1"/>
  <c r="F288" i="1"/>
  <c r="A289" i="1"/>
  <c r="E288" i="1" l="1"/>
  <c r="B289" i="1"/>
  <c r="L289" i="1" s="1"/>
  <c r="F289" i="1"/>
  <c r="G288" i="1"/>
  <c r="G289" i="1"/>
  <c r="A290" i="1"/>
  <c r="E289" i="1" l="1"/>
  <c r="D288" i="1"/>
  <c r="D289" i="1"/>
  <c r="B290" i="1"/>
  <c r="L290" i="1" s="1"/>
  <c r="F290" i="1"/>
  <c r="A291" i="1"/>
  <c r="E290" i="1" l="1"/>
  <c r="B291" i="1"/>
  <c r="L291" i="1" s="1"/>
  <c r="F291" i="1"/>
  <c r="A292" i="1"/>
  <c r="G290" i="1"/>
  <c r="G291" i="1"/>
  <c r="E291" i="1" l="1"/>
  <c r="D290" i="1"/>
  <c r="D291" i="1"/>
  <c r="B292" i="1"/>
  <c r="L292" i="1" s="1"/>
  <c r="F292" i="1"/>
  <c r="A293" i="1"/>
  <c r="E292" i="1" l="1"/>
  <c r="B293" i="1"/>
  <c r="L293" i="1" s="1"/>
  <c r="F293" i="1"/>
  <c r="A294" i="1"/>
  <c r="G292" i="1"/>
  <c r="E293" i="1" l="1"/>
  <c r="D292" i="1"/>
  <c r="G293" i="1"/>
  <c r="D293" i="1" l="1"/>
  <c r="B294" i="1"/>
  <c r="L294" i="1" s="1"/>
  <c r="F294" i="1"/>
  <c r="A295" i="1"/>
  <c r="E294" i="1" l="1"/>
  <c r="B295" i="1"/>
  <c r="L295" i="1" s="1"/>
  <c r="F295" i="1"/>
  <c r="G294" i="1"/>
  <c r="G295" i="1"/>
  <c r="A296" i="1"/>
  <c r="E295" i="1" l="1"/>
  <c r="D294" i="1"/>
  <c r="D295" i="1"/>
  <c r="B296" i="1"/>
  <c r="L296" i="1" s="1"/>
  <c r="F296" i="1"/>
  <c r="A297" i="1"/>
  <c r="G296" i="1"/>
  <c r="E296" i="1" l="1"/>
  <c r="D296" i="1"/>
  <c r="B297" i="1"/>
  <c r="L297" i="1" s="1"/>
  <c r="F297" i="1"/>
  <c r="G297" i="1"/>
  <c r="A298" i="1"/>
  <c r="E297" i="1" l="1"/>
  <c r="D297" i="1"/>
  <c r="B298" i="1"/>
  <c r="L298" i="1" s="1"/>
  <c r="F298" i="1"/>
  <c r="A299" i="1"/>
  <c r="E298" i="1" l="1"/>
  <c r="B299" i="1"/>
  <c r="L299" i="1" s="1"/>
  <c r="F299" i="1"/>
  <c r="A300" i="1"/>
  <c r="G298" i="1"/>
  <c r="E299" i="1" l="1"/>
  <c r="D298" i="1"/>
  <c r="G299" i="1"/>
  <c r="D299" i="1" l="1"/>
  <c r="B300" i="1"/>
  <c r="L300" i="1" s="1"/>
  <c r="F300" i="1"/>
  <c r="A301" i="1"/>
  <c r="E300" i="1" l="1"/>
  <c r="B301" i="1"/>
  <c r="L301" i="1" s="1"/>
  <c r="F301" i="1"/>
  <c r="A302" i="1"/>
  <c r="G300" i="1"/>
  <c r="E301" i="1" l="1"/>
  <c r="D300" i="1"/>
  <c r="G301" i="1"/>
  <c r="D301" i="1" l="1"/>
  <c r="B302" i="1"/>
  <c r="L302" i="1" s="1"/>
  <c r="F302" i="1"/>
  <c r="A303" i="1"/>
  <c r="E302" i="1" l="1"/>
  <c r="B303" i="1"/>
  <c r="L303" i="1" s="1"/>
  <c r="F303" i="1"/>
  <c r="G302" i="1"/>
  <c r="A304" i="1"/>
  <c r="E303" i="1" l="1"/>
  <c r="D302" i="1"/>
  <c r="G303" i="1"/>
  <c r="D303" i="1" l="1"/>
  <c r="B304" i="1"/>
  <c r="L304" i="1" s="1"/>
  <c r="F304" i="1"/>
  <c r="A305" i="1"/>
  <c r="E304" i="1" l="1"/>
  <c r="B305" i="1"/>
  <c r="L305" i="1" s="1"/>
  <c r="F305" i="1"/>
  <c r="A306" i="1"/>
  <c r="G304" i="1"/>
  <c r="G305" i="1"/>
  <c r="E305" i="1" l="1"/>
  <c r="D304" i="1"/>
  <c r="D305" i="1"/>
  <c r="B306" i="1"/>
  <c r="L306" i="1" s="1"/>
  <c r="F306" i="1"/>
  <c r="A307" i="1"/>
  <c r="E306" i="1" l="1"/>
  <c r="B307" i="1"/>
  <c r="L307" i="1" s="1"/>
  <c r="F307" i="1"/>
  <c r="A308" i="1"/>
  <c r="G306" i="1"/>
  <c r="E307" i="1" l="1"/>
  <c r="D306" i="1"/>
  <c r="G307" i="1"/>
  <c r="D307" i="1" l="1"/>
  <c r="B308" i="1"/>
  <c r="L308" i="1" s="1"/>
  <c r="F308" i="1"/>
  <c r="G308" i="1"/>
  <c r="A309" i="1"/>
  <c r="E308" i="1" l="1"/>
  <c r="D308" i="1"/>
  <c r="B309" i="1"/>
  <c r="L309" i="1" s="1"/>
  <c r="F309" i="1"/>
  <c r="G309" i="1"/>
  <c r="A310" i="1"/>
  <c r="E309" i="1" l="1"/>
  <c r="D309" i="1"/>
  <c r="B310" i="1"/>
  <c r="L310" i="1" s="1"/>
  <c r="F310" i="1"/>
  <c r="G310" i="1"/>
  <c r="A311" i="1"/>
  <c r="E310" i="1" l="1"/>
  <c r="D310" i="1"/>
  <c r="B311" i="1"/>
  <c r="L311" i="1" s="1"/>
  <c r="F311" i="1"/>
  <c r="G311" i="1"/>
  <c r="A312" i="1"/>
  <c r="E311" i="1" l="1"/>
  <c r="D311" i="1"/>
  <c r="B312" i="1"/>
  <c r="L312" i="1" s="1"/>
  <c r="F312" i="1"/>
  <c r="G312" i="1"/>
  <c r="A313" i="1"/>
  <c r="E312" i="1" l="1"/>
  <c r="D312" i="1"/>
  <c r="B313" i="1"/>
  <c r="L313" i="1" s="1"/>
  <c r="F313" i="1"/>
  <c r="A314" i="1"/>
  <c r="E313" i="1" l="1"/>
  <c r="B314" i="1"/>
  <c r="L314" i="1" s="1"/>
  <c r="F314" i="1"/>
  <c r="A315" i="1"/>
  <c r="G313" i="1"/>
  <c r="E314" i="1" l="1"/>
  <c r="D313" i="1"/>
  <c r="G314" i="1"/>
  <c r="D314" i="1" l="1"/>
  <c r="B315" i="1"/>
  <c r="L315" i="1" s="1"/>
  <c r="F315" i="1"/>
  <c r="A316" i="1"/>
  <c r="E315" i="1" l="1"/>
  <c r="B316" i="1"/>
  <c r="L316" i="1" s="1"/>
  <c r="F316" i="1"/>
  <c r="A317" i="1"/>
  <c r="G315" i="1"/>
  <c r="E316" i="1" l="1"/>
  <c r="D315" i="1"/>
  <c r="G316" i="1"/>
  <c r="D316" i="1" l="1"/>
  <c r="B317" i="1"/>
  <c r="L317" i="1" s="1"/>
  <c r="F317" i="1"/>
  <c r="G317" i="1"/>
  <c r="A318" i="1"/>
  <c r="E317" i="1" l="1"/>
  <c r="D317" i="1"/>
  <c r="B318" i="1"/>
  <c r="L318" i="1" s="1"/>
  <c r="F318" i="1"/>
  <c r="A319" i="1"/>
  <c r="E318" i="1" l="1"/>
  <c r="B319" i="1"/>
  <c r="L319" i="1" s="1"/>
  <c r="F319" i="1"/>
  <c r="A320" i="1"/>
  <c r="G319" i="1"/>
  <c r="G318" i="1"/>
  <c r="E319" i="1" l="1"/>
  <c r="D318" i="1"/>
  <c r="D319" i="1"/>
  <c r="B320" i="1"/>
  <c r="L320" i="1" s="1"/>
  <c r="F320" i="1"/>
  <c r="A321" i="1"/>
  <c r="E320" i="1" l="1"/>
  <c r="B321" i="1"/>
  <c r="L321" i="1" s="1"/>
  <c r="F321" i="1"/>
  <c r="A322" i="1"/>
  <c r="G321" i="1"/>
  <c r="G320" i="1"/>
  <c r="E321" i="1" l="1"/>
  <c r="D320" i="1"/>
  <c r="D321" i="1"/>
  <c r="B322" i="1"/>
  <c r="L322" i="1" s="1"/>
  <c r="F322" i="1"/>
  <c r="A323" i="1"/>
  <c r="E322" i="1" l="1"/>
  <c r="B323" i="1"/>
  <c r="L323" i="1" s="1"/>
  <c r="F323" i="1"/>
  <c r="A324" i="1"/>
  <c r="G323" i="1"/>
  <c r="G322" i="1"/>
  <c r="E323" i="1" l="1"/>
  <c r="D322" i="1"/>
  <c r="D323" i="1"/>
  <c r="B324" i="1"/>
  <c r="L324" i="1" s="1"/>
  <c r="F324" i="1"/>
  <c r="A325" i="1"/>
  <c r="E324" i="1" l="1"/>
  <c r="B325" i="1"/>
  <c r="L325" i="1" s="1"/>
  <c r="F325" i="1"/>
  <c r="A326" i="1"/>
  <c r="G325" i="1"/>
  <c r="G324" i="1"/>
  <c r="E325" i="1" l="1"/>
  <c r="D324" i="1"/>
  <c r="D325" i="1"/>
  <c r="B326" i="1"/>
  <c r="L326" i="1" s="1"/>
  <c r="F326" i="1"/>
  <c r="A327" i="1"/>
  <c r="E326" i="1" l="1"/>
  <c r="B327" i="1"/>
  <c r="L327" i="1" s="1"/>
  <c r="F327" i="1"/>
  <c r="A328" i="1"/>
  <c r="G326" i="1"/>
  <c r="E327" i="1" l="1"/>
  <c r="D326" i="1"/>
  <c r="G327" i="1"/>
  <c r="D327" i="1" l="1"/>
  <c r="B328" i="1"/>
  <c r="L328" i="1" s="1"/>
  <c r="F328" i="1"/>
  <c r="A329" i="1"/>
  <c r="E328" i="1" l="1"/>
  <c r="B329" i="1"/>
  <c r="L329" i="1" s="1"/>
  <c r="F329" i="1"/>
  <c r="G328" i="1"/>
  <c r="A330" i="1"/>
  <c r="E329" i="1" l="1"/>
  <c r="D328" i="1"/>
  <c r="G329" i="1"/>
  <c r="D329" i="1" l="1"/>
  <c r="B330" i="1"/>
  <c r="L330" i="1" s="1"/>
  <c r="F330" i="1"/>
  <c r="A331" i="1"/>
  <c r="G330" i="1"/>
  <c r="E330" i="1" l="1"/>
  <c r="D330" i="1"/>
  <c r="B331" i="1"/>
  <c r="L331" i="1" s="1"/>
  <c r="F331" i="1"/>
  <c r="G331" i="1"/>
  <c r="A332" i="1"/>
  <c r="E331" i="1" l="1"/>
  <c r="D331" i="1"/>
  <c r="B332" i="1"/>
  <c r="L332" i="1" s="1"/>
  <c r="F332" i="1"/>
  <c r="G332" i="1"/>
  <c r="A333" i="1"/>
  <c r="E332" i="1" l="1"/>
  <c r="D332" i="1"/>
  <c r="B333" i="1"/>
  <c r="L333" i="1" s="1"/>
  <c r="F333" i="1"/>
  <c r="A334" i="1"/>
  <c r="G333" i="1"/>
  <c r="E333" i="1" l="1"/>
  <c r="D333" i="1"/>
  <c r="B334" i="1"/>
  <c r="L334" i="1" s="1"/>
  <c r="F334" i="1"/>
  <c r="G334" i="1"/>
  <c r="A335" i="1"/>
  <c r="E334" i="1" l="1"/>
  <c r="D334" i="1"/>
  <c r="B335" i="1"/>
  <c r="L335" i="1" s="1"/>
  <c r="F335" i="1"/>
  <c r="A336" i="1"/>
  <c r="G335" i="1"/>
  <c r="E335" i="1" l="1"/>
  <c r="D335" i="1"/>
  <c r="B336" i="1"/>
  <c r="L336" i="1" s="1"/>
  <c r="F336" i="1"/>
  <c r="G336" i="1"/>
  <c r="A337" i="1"/>
  <c r="E336" i="1" l="1"/>
  <c r="D336" i="1"/>
  <c r="B337" i="1"/>
  <c r="L337" i="1" s="1"/>
  <c r="F337" i="1"/>
  <c r="A338" i="1"/>
  <c r="E337" i="1" l="1"/>
  <c r="B338" i="1"/>
  <c r="L338" i="1" s="1"/>
  <c r="F338" i="1"/>
  <c r="G338" i="1"/>
  <c r="A339" i="1"/>
  <c r="G337" i="1"/>
  <c r="E338" i="1" l="1"/>
  <c r="D337" i="1"/>
  <c r="D338" i="1"/>
  <c r="B339" i="1"/>
  <c r="L339" i="1" s="1"/>
  <c r="F339" i="1"/>
  <c r="G339" i="1"/>
  <c r="A340" i="1"/>
  <c r="E339" i="1" l="1"/>
  <c r="D339" i="1"/>
  <c r="B340" i="1"/>
  <c r="L340" i="1" s="1"/>
  <c r="F340" i="1"/>
  <c r="A341" i="1"/>
  <c r="E340" i="1" l="1"/>
  <c r="B341" i="1"/>
  <c r="L341" i="1" s="1"/>
  <c r="F341" i="1"/>
  <c r="G340" i="1"/>
  <c r="A342" i="1"/>
  <c r="E341" i="1" l="1"/>
  <c r="D340" i="1"/>
  <c r="G341" i="1"/>
  <c r="D341" i="1" l="1"/>
  <c r="B342" i="1"/>
  <c r="L342" i="1" s="1"/>
  <c r="F342" i="1"/>
  <c r="A343" i="1"/>
  <c r="E342" i="1" l="1"/>
  <c r="B343" i="1"/>
  <c r="L343" i="1" s="1"/>
  <c r="F343" i="1"/>
  <c r="A344" i="1"/>
  <c r="G342" i="1"/>
  <c r="E343" i="1" l="1"/>
  <c r="D342" i="1"/>
  <c r="G343" i="1"/>
  <c r="D343" i="1" l="1"/>
  <c r="B344" i="1"/>
  <c r="L344" i="1" s="1"/>
  <c r="F344" i="1"/>
  <c r="G344" i="1"/>
  <c r="A345" i="1"/>
  <c r="E344" i="1" l="1"/>
  <c r="D344" i="1"/>
  <c r="B345" i="1"/>
  <c r="L345" i="1" s="1"/>
  <c r="F345" i="1"/>
  <c r="A346" i="1"/>
  <c r="E345" i="1" l="1"/>
  <c r="B346" i="1"/>
  <c r="L346" i="1" s="1"/>
  <c r="F346" i="1"/>
  <c r="G345" i="1"/>
  <c r="A347" i="1"/>
  <c r="E346" i="1" l="1"/>
  <c r="D345" i="1"/>
  <c r="G346" i="1"/>
  <c r="D346" i="1" l="1"/>
  <c r="B347" i="1"/>
  <c r="L347" i="1" s="1"/>
  <c r="F347" i="1"/>
  <c r="A348" i="1"/>
  <c r="E347" i="1" l="1"/>
  <c r="B348" i="1"/>
  <c r="L348" i="1" s="1"/>
  <c r="F348" i="1"/>
  <c r="G347" i="1"/>
  <c r="A349" i="1"/>
  <c r="E348" i="1" l="1"/>
  <c r="D347" i="1"/>
  <c r="G348" i="1"/>
  <c r="D348" i="1" l="1"/>
  <c r="B349" i="1"/>
  <c r="L349" i="1" s="1"/>
  <c r="F349" i="1"/>
  <c r="G349" i="1"/>
  <c r="A350" i="1"/>
  <c r="E349" i="1" l="1"/>
  <c r="D349" i="1"/>
  <c r="B350" i="1"/>
  <c r="L350" i="1" s="1"/>
  <c r="F350" i="1"/>
  <c r="G350" i="1"/>
  <c r="A351" i="1"/>
  <c r="E350" i="1" l="1"/>
  <c r="D350" i="1"/>
  <c r="B351" i="1"/>
  <c r="L351" i="1" s="1"/>
  <c r="F351" i="1"/>
  <c r="G351" i="1"/>
  <c r="A352" i="1"/>
  <c r="E351" i="1" l="1"/>
  <c r="D351" i="1"/>
  <c r="B352" i="1"/>
  <c r="L352" i="1" s="1"/>
  <c r="F352" i="1"/>
  <c r="G352" i="1"/>
  <c r="A353" i="1"/>
  <c r="E352" i="1" l="1"/>
  <c r="D352" i="1"/>
  <c r="B353" i="1"/>
  <c r="L353" i="1" s="1"/>
  <c r="F353" i="1"/>
  <c r="A354" i="1"/>
  <c r="G353" i="1"/>
  <c r="E353" i="1" l="1"/>
  <c r="D353" i="1"/>
  <c r="B354" i="1"/>
  <c r="L354" i="1" s="1"/>
  <c r="F354" i="1"/>
  <c r="G354" i="1"/>
  <c r="A355" i="1"/>
  <c r="E354" i="1" l="1"/>
  <c r="D354" i="1"/>
  <c r="B355" i="1"/>
  <c r="L355" i="1" s="1"/>
  <c r="F355" i="1"/>
  <c r="A356" i="1"/>
  <c r="G355" i="1"/>
  <c r="E355" i="1" l="1"/>
  <c r="D355" i="1"/>
  <c r="B356" i="1"/>
  <c r="L356" i="1" s="1"/>
  <c r="F356" i="1"/>
  <c r="G356" i="1"/>
  <c r="A357" i="1"/>
  <c r="E356" i="1" l="1"/>
  <c r="D356" i="1"/>
  <c r="B357" i="1"/>
  <c r="L357" i="1" s="1"/>
  <c r="F357" i="1"/>
  <c r="G357" i="1"/>
  <c r="A358" i="1"/>
  <c r="E357" i="1" l="1"/>
  <c r="D357" i="1"/>
  <c r="B358" i="1"/>
  <c r="L358" i="1" s="1"/>
  <c r="F358" i="1"/>
  <c r="A359" i="1"/>
  <c r="G358" i="1"/>
  <c r="E358" i="1" l="1"/>
  <c r="D358" i="1"/>
  <c r="B359" i="1"/>
  <c r="L359" i="1" s="1"/>
  <c r="F359" i="1"/>
  <c r="G359" i="1"/>
  <c r="A360" i="1"/>
  <c r="E359" i="1" l="1"/>
  <c r="D359" i="1"/>
  <c r="B360" i="1"/>
  <c r="L360" i="1" s="1"/>
  <c r="F360" i="1"/>
  <c r="G360" i="1"/>
  <c r="A361" i="1"/>
  <c r="E360" i="1" l="1"/>
  <c r="D360" i="1"/>
  <c r="B361" i="1"/>
  <c r="L361" i="1" s="1"/>
  <c r="F361" i="1"/>
  <c r="A362" i="1"/>
  <c r="G361" i="1"/>
  <c r="E361" i="1" l="1"/>
  <c r="D361" i="1"/>
  <c r="B362" i="1"/>
  <c r="L362" i="1" s="1"/>
  <c r="F362" i="1"/>
  <c r="A363" i="1"/>
  <c r="G362" i="1"/>
  <c r="E362" i="1" l="1"/>
  <c r="D362" i="1"/>
  <c r="B363" i="1"/>
  <c r="L363" i="1" s="1"/>
  <c r="F363" i="1"/>
  <c r="A364" i="1"/>
  <c r="G363" i="1"/>
  <c r="E363" i="1" l="1"/>
  <c r="D363" i="1"/>
  <c r="B364" i="1"/>
  <c r="L364" i="1" s="1"/>
  <c r="F364" i="1"/>
  <c r="A365" i="1"/>
  <c r="G364" i="1"/>
  <c r="E364" i="1" l="1"/>
  <c r="D364" i="1"/>
  <c r="B365" i="1"/>
  <c r="L365" i="1" s="1"/>
  <c r="F365" i="1"/>
  <c r="G365" i="1"/>
  <c r="A366" i="1"/>
  <c r="E365" i="1" l="1"/>
  <c r="D365" i="1"/>
  <c r="B366" i="1"/>
  <c r="L366" i="1" s="1"/>
  <c r="F366" i="1"/>
  <c r="G366" i="1"/>
  <c r="A367" i="1"/>
  <c r="E366" i="1" l="1"/>
  <c r="D366" i="1"/>
  <c r="B367" i="1"/>
  <c r="L367" i="1" s="1"/>
  <c r="F367" i="1"/>
  <c r="G367" i="1"/>
  <c r="A368" i="1"/>
  <c r="E367" i="1" l="1"/>
  <c r="D367" i="1"/>
  <c r="B368" i="1"/>
  <c r="L368" i="1" s="1"/>
  <c r="F368" i="1"/>
  <c r="G368" i="1"/>
  <c r="A369" i="1"/>
  <c r="E368" i="1" l="1"/>
  <c r="D368" i="1"/>
  <c r="B369" i="1"/>
  <c r="L369" i="1" s="1"/>
  <c r="F369" i="1"/>
  <c r="G369" i="1"/>
  <c r="A370" i="1"/>
  <c r="E369" i="1" l="1"/>
  <c r="D369" i="1"/>
  <c r="B370" i="1"/>
  <c r="L370" i="1" s="1"/>
  <c r="F370" i="1"/>
  <c r="G370" i="1"/>
  <c r="A371" i="1"/>
  <c r="E370" i="1" l="1"/>
  <c r="D370" i="1"/>
  <c r="B371" i="1"/>
  <c r="L371" i="1" s="1"/>
  <c r="F371" i="1"/>
  <c r="A372" i="1"/>
  <c r="G371" i="1"/>
  <c r="E371" i="1" l="1"/>
  <c r="D371" i="1"/>
  <c r="B372" i="1"/>
  <c r="L372" i="1" s="1"/>
  <c r="F372" i="1"/>
  <c r="A373" i="1"/>
  <c r="G372" i="1"/>
  <c r="E372" i="1" l="1"/>
  <c r="D372" i="1"/>
  <c r="B373" i="1"/>
  <c r="L373" i="1" s="1"/>
  <c r="F373" i="1"/>
  <c r="A374" i="1"/>
  <c r="G373" i="1"/>
  <c r="E373" i="1" l="1"/>
  <c r="D373" i="1"/>
  <c r="B374" i="1"/>
  <c r="L374" i="1" s="1"/>
  <c r="F374" i="1"/>
  <c r="G374" i="1"/>
  <c r="A375" i="1"/>
  <c r="E374" i="1" l="1"/>
  <c r="D374" i="1"/>
  <c r="B375" i="1"/>
  <c r="L375" i="1" s="1"/>
  <c r="F375" i="1"/>
  <c r="G375" i="1"/>
  <c r="A376" i="1"/>
  <c r="E375" i="1" l="1"/>
  <c r="D375" i="1"/>
  <c r="B376" i="1"/>
  <c r="L376" i="1" s="1"/>
  <c r="F376" i="1"/>
  <c r="A377" i="1"/>
  <c r="G376" i="1"/>
  <c r="E376" i="1" l="1"/>
  <c r="D376" i="1"/>
  <c r="B377" i="1"/>
  <c r="L377" i="1" s="1"/>
  <c r="F377" i="1"/>
  <c r="A378" i="1"/>
  <c r="G377" i="1"/>
  <c r="E377" i="1" l="1"/>
  <c r="D377" i="1"/>
  <c r="B378" i="1"/>
  <c r="L378" i="1" s="1"/>
  <c r="F378" i="1"/>
  <c r="G378" i="1"/>
  <c r="A379" i="1"/>
  <c r="E378" i="1" l="1"/>
  <c r="D378" i="1"/>
  <c r="B379" i="1"/>
  <c r="L379" i="1" s="1"/>
  <c r="F379" i="1"/>
  <c r="A380" i="1"/>
  <c r="G379" i="1"/>
  <c r="E379" i="1" l="1"/>
  <c r="D379" i="1"/>
  <c r="B380" i="1"/>
  <c r="L380" i="1" s="1"/>
  <c r="F380" i="1"/>
  <c r="G380" i="1"/>
  <c r="A381" i="1"/>
  <c r="E380" i="1" l="1"/>
  <c r="D380" i="1"/>
  <c r="B381" i="1"/>
  <c r="L381" i="1" s="1"/>
  <c r="F381" i="1"/>
  <c r="G381" i="1"/>
  <c r="A382" i="1"/>
  <c r="E381" i="1" l="1"/>
  <c r="D381" i="1"/>
  <c r="B382" i="1"/>
  <c r="L382" i="1" s="1"/>
  <c r="F382" i="1"/>
  <c r="G382" i="1"/>
  <c r="A383" i="1"/>
  <c r="E382" i="1" l="1"/>
  <c r="D382" i="1"/>
  <c r="B383" i="1"/>
  <c r="L383" i="1" s="1"/>
  <c r="F383" i="1"/>
  <c r="A384" i="1"/>
  <c r="G383" i="1"/>
  <c r="E383" i="1" l="1"/>
  <c r="D383" i="1"/>
  <c r="B384" i="1"/>
  <c r="L384" i="1" s="1"/>
  <c r="F384" i="1"/>
  <c r="A385" i="1"/>
  <c r="G384" i="1"/>
  <c r="E384" i="1" l="1"/>
  <c r="D384" i="1"/>
  <c r="B385" i="1"/>
  <c r="L385" i="1" s="1"/>
  <c r="F385" i="1"/>
  <c r="G385" i="1"/>
  <c r="A386" i="1"/>
  <c r="E385" i="1" l="1"/>
  <c r="D385" i="1"/>
  <c r="B386" i="1"/>
  <c r="L386" i="1" s="1"/>
  <c r="F386" i="1"/>
  <c r="A387" i="1"/>
  <c r="E386" i="1" l="1"/>
  <c r="B387" i="1"/>
  <c r="L387" i="1" s="1"/>
  <c r="F387" i="1"/>
  <c r="G387" i="1"/>
  <c r="A388" i="1"/>
  <c r="G386" i="1"/>
  <c r="E387" i="1" l="1"/>
  <c r="D386" i="1"/>
  <c r="D387" i="1"/>
  <c r="B388" i="1"/>
  <c r="L388" i="1" s="1"/>
  <c r="F388" i="1"/>
  <c r="G388" i="1"/>
  <c r="A389" i="1"/>
  <c r="E388" i="1" l="1"/>
  <c r="D388" i="1"/>
  <c r="B389" i="1"/>
  <c r="L389" i="1" s="1"/>
  <c r="F389" i="1"/>
  <c r="G389" i="1"/>
  <c r="A390" i="1"/>
  <c r="E389" i="1" l="1"/>
  <c r="D389" i="1"/>
  <c r="B390" i="1"/>
  <c r="L390" i="1" s="1"/>
  <c r="F390" i="1"/>
  <c r="A391" i="1"/>
  <c r="G390" i="1"/>
  <c r="E390" i="1" l="1"/>
  <c r="D390" i="1"/>
  <c r="B391" i="1"/>
  <c r="L391" i="1" s="1"/>
  <c r="F391" i="1"/>
  <c r="A392" i="1"/>
  <c r="E391" i="1" l="1"/>
  <c r="B392" i="1"/>
  <c r="L392" i="1" s="1"/>
  <c r="F392" i="1"/>
  <c r="A393" i="1"/>
  <c r="G391" i="1"/>
  <c r="G392" i="1"/>
  <c r="E392" i="1" l="1"/>
  <c r="D391" i="1"/>
  <c r="D392" i="1"/>
  <c r="B393" i="1"/>
  <c r="L393" i="1" s="1"/>
  <c r="F393" i="1"/>
  <c r="G393" i="1"/>
  <c r="A394" i="1"/>
  <c r="E393" i="1" l="1"/>
  <c r="D393" i="1"/>
  <c r="B394" i="1"/>
  <c r="L394" i="1" s="1"/>
  <c r="F394" i="1"/>
  <c r="G394" i="1"/>
  <c r="A395" i="1"/>
  <c r="E394" i="1" l="1"/>
  <c r="D394" i="1"/>
  <c r="B395" i="1"/>
  <c r="L395" i="1" s="1"/>
  <c r="F395" i="1"/>
  <c r="A396" i="1"/>
  <c r="E395" i="1" l="1"/>
  <c r="B396" i="1"/>
  <c r="L396" i="1" s="1"/>
  <c r="F396" i="1"/>
  <c r="G395" i="1"/>
  <c r="A397" i="1"/>
  <c r="G396" i="1"/>
  <c r="E396" i="1" l="1"/>
  <c r="D395" i="1"/>
  <c r="D396" i="1"/>
  <c r="B397" i="1"/>
  <c r="L397" i="1" s="1"/>
  <c r="F397" i="1"/>
  <c r="G397" i="1"/>
  <c r="A398" i="1"/>
  <c r="E397" i="1" l="1"/>
  <c r="D397" i="1"/>
  <c r="B398" i="1"/>
  <c r="L398" i="1" s="1"/>
  <c r="F398" i="1"/>
  <c r="G398" i="1"/>
  <c r="A399" i="1"/>
  <c r="E398" i="1" l="1"/>
  <c r="D398" i="1"/>
  <c r="B399" i="1"/>
  <c r="L399" i="1" s="1"/>
  <c r="F399" i="1"/>
  <c r="A400" i="1"/>
  <c r="G399" i="1"/>
  <c r="E399" i="1" l="1"/>
  <c r="D399" i="1"/>
  <c r="B400" i="1"/>
  <c r="L400" i="1" s="1"/>
  <c r="F400" i="1"/>
  <c r="A401" i="1"/>
  <c r="G400" i="1"/>
  <c r="E400" i="1" l="1"/>
  <c r="D400" i="1"/>
  <c r="B401" i="1"/>
  <c r="L401" i="1" s="1"/>
  <c r="F401" i="1"/>
  <c r="G401" i="1"/>
  <c r="A402" i="1"/>
  <c r="E401" i="1" l="1"/>
  <c r="D401" i="1"/>
  <c r="B402" i="1"/>
  <c r="L402" i="1" s="1"/>
  <c r="F402" i="1"/>
  <c r="A403" i="1"/>
  <c r="G402" i="1"/>
  <c r="E402" i="1" l="1"/>
  <c r="D402" i="1"/>
  <c r="B403" i="1"/>
  <c r="L403" i="1" s="1"/>
  <c r="F403" i="1"/>
  <c r="A404" i="1"/>
  <c r="G403" i="1"/>
  <c r="E403" i="1" l="1"/>
  <c r="D403" i="1"/>
  <c r="B404" i="1"/>
  <c r="L404" i="1" s="1"/>
  <c r="F404" i="1"/>
  <c r="A405" i="1"/>
  <c r="G404" i="1"/>
  <c r="E404" i="1" l="1"/>
  <c r="D404" i="1"/>
  <c r="B405" i="1"/>
  <c r="L405" i="1" s="1"/>
  <c r="F405" i="1"/>
  <c r="G405" i="1"/>
  <c r="A406" i="1"/>
  <c r="E405" i="1" l="1"/>
  <c r="D405" i="1"/>
  <c r="B406" i="1"/>
  <c r="L406" i="1" s="1"/>
  <c r="F406" i="1"/>
  <c r="A407" i="1"/>
  <c r="E406" i="1" l="1"/>
  <c r="B407" i="1"/>
  <c r="L407" i="1" s="1"/>
  <c r="F407" i="1"/>
  <c r="A408" i="1"/>
  <c r="G406" i="1"/>
  <c r="E407" i="1" l="1"/>
  <c r="D406" i="1"/>
  <c r="G407" i="1"/>
  <c r="D407" i="1" l="1"/>
  <c r="B408" i="1"/>
  <c r="L408" i="1" s="1"/>
  <c r="F408" i="1"/>
  <c r="G408" i="1"/>
  <c r="A409" i="1"/>
  <c r="E408" i="1" l="1"/>
  <c r="D408" i="1"/>
  <c r="B409" i="1"/>
  <c r="L409" i="1" s="1"/>
  <c r="F409" i="1"/>
  <c r="G409" i="1"/>
  <c r="A410" i="1"/>
  <c r="E409" i="1" l="1"/>
  <c r="D409" i="1"/>
  <c r="B410" i="1"/>
  <c r="L410" i="1" s="1"/>
  <c r="F410" i="1"/>
  <c r="A411" i="1"/>
  <c r="E410" i="1" l="1"/>
  <c r="B411" i="1"/>
  <c r="L411" i="1" s="1"/>
  <c r="F411" i="1"/>
  <c r="A412" i="1"/>
  <c r="G411" i="1"/>
  <c r="G410" i="1"/>
  <c r="E411" i="1" l="1"/>
  <c r="D410" i="1"/>
  <c r="D411" i="1"/>
  <c r="B412" i="1"/>
  <c r="L412" i="1" s="1"/>
  <c r="F412" i="1"/>
  <c r="G412" i="1"/>
  <c r="A413" i="1"/>
  <c r="E412" i="1" l="1"/>
  <c r="D412" i="1"/>
  <c r="B413" i="1"/>
  <c r="L413" i="1" s="1"/>
  <c r="F413" i="1"/>
  <c r="G413" i="1"/>
  <c r="A414" i="1"/>
  <c r="E413" i="1" l="1"/>
  <c r="D413" i="1"/>
  <c r="B414" i="1"/>
  <c r="L414" i="1" s="1"/>
  <c r="F414" i="1"/>
  <c r="A415" i="1"/>
  <c r="G414" i="1"/>
  <c r="E414" i="1" l="1"/>
  <c r="D414" i="1"/>
  <c r="B415" i="1"/>
  <c r="L415" i="1" s="1"/>
  <c r="F415" i="1"/>
  <c r="A416" i="1"/>
  <c r="G415" i="1"/>
  <c r="E415" i="1" l="1"/>
  <c r="D415" i="1"/>
  <c r="B416" i="1"/>
  <c r="L416" i="1" s="1"/>
  <c r="F416" i="1"/>
  <c r="A417" i="1"/>
  <c r="G416" i="1"/>
  <c r="E416" i="1" l="1"/>
  <c r="D416" i="1"/>
  <c r="B417" i="1"/>
  <c r="L417" i="1" s="1"/>
  <c r="F417" i="1"/>
  <c r="A418" i="1"/>
  <c r="G417" i="1"/>
  <c r="E417" i="1" l="1"/>
  <c r="D417" i="1"/>
  <c r="B418" i="1"/>
  <c r="L418" i="1" s="1"/>
  <c r="F418" i="1"/>
  <c r="A419" i="1"/>
  <c r="G418" i="1"/>
  <c r="E418" i="1" l="1"/>
  <c r="D418" i="1"/>
  <c r="B419" i="1"/>
  <c r="L419" i="1" s="1"/>
  <c r="F419" i="1"/>
  <c r="G419" i="1"/>
  <c r="A420" i="1"/>
  <c r="E419" i="1" l="1"/>
  <c r="D419" i="1"/>
  <c r="B420" i="1"/>
  <c r="L420" i="1" s="1"/>
  <c r="F420" i="1"/>
  <c r="A421" i="1"/>
  <c r="G420" i="1"/>
  <c r="E420" i="1" l="1"/>
  <c r="D420" i="1"/>
  <c r="B421" i="1"/>
  <c r="L421" i="1" s="1"/>
  <c r="F421" i="1"/>
  <c r="A422" i="1"/>
  <c r="G421" i="1"/>
  <c r="E421" i="1" l="1"/>
  <c r="D421" i="1"/>
  <c r="B422" i="1"/>
  <c r="L422" i="1" s="1"/>
  <c r="F422" i="1"/>
  <c r="G422" i="1"/>
  <c r="A423" i="1"/>
  <c r="E422" i="1" l="1"/>
  <c r="D422" i="1"/>
  <c r="B423" i="1"/>
  <c r="L423" i="1" s="1"/>
  <c r="F423" i="1"/>
  <c r="G423" i="1"/>
  <c r="A424" i="1"/>
  <c r="E423" i="1" l="1"/>
  <c r="D423" i="1"/>
  <c r="B424" i="1"/>
  <c r="L424" i="1" s="1"/>
  <c r="F424" i="1"/>
  <c r="A425" i="1"/>
  <c r="E424" i="1" l="1"/>
  <c r="B425" i="1"/>
  <c r="L425" i="1" s="1"/>
  <c r="F425" i="1"/>
  <c r="G424" i="1"/>
  <c r="A426" i="1"/>
  <c r="G425" i="1"/>
  <c r="E425" i="1" l="1"/>
  <c r="D424" i="1"/>
  <c r="D425" i="1"/>
  <c r="B426" i="1"/>
  <c r="L426" i="1" s="1"/>
  <c r="F426" i="1"/>
  <c r="G426" i="1"/>
  <c r="A427" i="1"/>
  <c r="E426" i="1" l="1"/>
  <c r="D426" i="1"/>
  <c r="B427" i="1"/>
  <c r="L427" i="1" s="1"/>
  <c r="F427" i="1"/>
  <c r="A428" i="1"/>
  <c r="G427" i="1"/>
  <c r="E427" i="1" l="1"/>
  <c r="D427" i="1"/>
  <c r="B428" i="1"/>
  <c r="L428" i="1" s="1"/>
  <c r="F428" i="1"/>
  <c r="G428" i="1"/>
  <c r="A429" i="1"/>
  <c r="E428" i="1" l="1"/>
  <c r="D428" i="1"/>
  <c r="B429" i="1"/>
  <c r="L429" i="1" s="1"/>
  <c r="F429" i="1"/>
  <c r="A430" i="1"/>
  <c r="E429" i="1" l="1"/>
  <c r="B430" i="1"/>
  <c r="L430" i="1" s="1"/>
  <c r="F430" i="1"/>
  <c r="G430" i="1"/>
  <c r="G429" i="1"/>
  <c r="A431" i="1"/>
  <c r="E430" i="1" l="1"/>
  <c r="D429" i="1"/>
  <c r="D430" i="1"/>
  <c r="B431" i="1"/>
  <c r="L431" i="1" s="1"/>
  <c r="F431" i="1"/>
  <c r="A432" i="1"/>
  <c r="E431" i="1" l="1"/>
  <c r="B432" i="1"/>
  <c r="L432" i="1" s="1"/>
  <c r="F432" i="1"/>
  <c r="G431" i="1"/>
  <c r="A433" i="1"/>
  <c r="G432" i="1"/>
  <c r="E432" i="1" l="1"/>
  <c r="D431" i="1"/>
  <c r="D432" i="1"/>
  <c r="B433" i="1"/>
  <c r="L433" i="1" s="1"/>
  <c r="F433" i="1"/>
  <c r="G433" i="1"/>
  <c r="A434" i="1"/>
  <c r="E433" i="1" l="1"/>
  <c r="D433" i="1"/>
  <c r="B434" i="1"/>
  <c r="L434" i="1" s="1"/>
  <c r="F434" i="1"/>
  <c r="G434" i="1"/>
  <c r="A435" i="1"/>
  <c r="E434" i="1" l="1"/>
  <c r="D434" i="1"/>
  <c r="B435" i="1"/>
  <c r="L435" i="1" s="1"/>
  <c r="F435" i="1"/>
  <c r="G435" i="1"/>
  <c r="A436" i="1"/>
  <c r="E435" i="1" l="1"/>
  <c r="D435" i="1"/>
  <c r="B436" i="1"/>
  <c r="L436" i="1" s="1"/>
  <c r="F436" i="1"/>
  <c r="A437" i="1"/>
  <c r="G436" i="1"/>
  <c r="E436" i="1" l="1"/>
  <c r="D436" i="1"/>
  <c r="B437" i="1"/>
  <c r="L437" i="1" s="1"/>
  <c r="F437" i="1"/>
  <c r="A438" i="1"/>
  <c r="G437" i="1"/>
  <c r="E437" i="1" l="1"/>
  <c r="D437" i="1"/>
  <c r="B438" i="1"/>
  <c r="L438" i="1" s="1"/>
  <c r="F438" i="1"/>
  <c r="A439" i="1"/>
  <c r="G438" i="1"/>
  <c r="E438" i="1" l="1"/>
  <c r="D438" i="1"/>
  <c r="B439" i="1"/>
  <c r="L439" i="1" s="1"/>
  <c r="F439" i="1"/>
  <c r="A440" i="1"/>
  <c r="G439" i="1"/>
  <c r="E439" i="1" l="1"/>
  <c r="D439" i="1"/>
  <c r="B440" i="1"/>
  <c r="L440" i="1" s="1"/>
  <c r="F440" i="1"/>
  <c r="A441" i="1"/>
  <c r="G440" i="1"/>
  <c r="E440" i="1" l="1"/>
  <c r="D440" i="1"/>
  <c r="B441" i="1"/>
  <c r="L441" i="1" s="1"/>
  <c r="F441" i="1"/>
  <c r="A442" i="1"/>
  <c r="G441" i="1"/>
  <c r="E441" i="1" l="1"/>
  <c r="D441" i="1"/>
  <c r="B442" i="1"/>
  <c r="L442" i="1" s="1"/>
  <c r="F442" i="1"/>
  <c r="G442" i="1"/>
  <c r="A443" i="1"/>
  <c r="E442" i="1" l="1"/>
  <c r="D442" i="1"/>
  <c r="B443" i="1"/>
  <c r="L443" i="1" s="1"/>
  <c r="F443" i="1"/>
  <c r="G443" i="1"/>
  <c r="A444" i="1"/>
  <c r="E443" i="1" l="1"/>
  <c r="D443" i="1"/>
  <c r="B444" i="1"/>
  <c r="L444" i="1" s="1"/>
  <c r="F444" i="1"/>
  <c r="G444" i="1"/>
  <c r="A445" i="1"/>
  <c r="E444" i="1" l="1"/>
  <c r="D444" i="1"/>
  <c r="B445" i="1"/>
  <c r="L445" i="1" s="1"/>
  <c r="F445" i="1"/>
  <c r="A446" i="1"/>
  <c r="G445" i="1"/>
  <c r="E445" i="1" l="1"/>
  <c r="D445" i="1"/>
  <c r="B446" i="1"/>
  <c r="L446" i="1" s="1"/>
  <c r="F446" i="1"/>
  <c r="G446" i="1"/>
  <c r="A447" i="1"/>
  <c r="E446" i="1" l="1"/>
  <c r="D446" i="1"/>
  <c r="B447" i="1"/>
  <c r="L447" i="1" s="1"/>
  <c r="F447" i="1"/>
  <c r="G447" i="1"/>
  <c r="A448" i="1"/>
  <c r="E447" i="1" l="1"/>
  <c r="D447" i="1"/>
  <c r="B448" i="1"/>
  <c r="L448" i="1" s="1"/>
  <c r="F448" i="1"/>
  <c r="G448" i="1"/>
  <c r="A449" i="1"/>
  <c r="E448" i="1" l="1"/>
  <c r="D448" i="1"/>
  <c r="B449" i="1"/>
  <c r="L449" i="1" s="1"/>
  <c r="F449" i="1"/>
  <c r="A450" i="1"/>
  <c r="G449" i="1"/>
  <c r="E449" i="1" l="1"/>
  <c r="D449" i="1"/>
  <c r="B450" i="1"/>
  <c r="L450" i="1" s="1"/>
  <c r="F450" i="1"/>
  <c r="A451" i="1"/>
  <c r="G450" i="1"/>
  <c r="E450" i="1" l="1"/>
  <c r="D450" i="1"/>
  <c r="B451" i="1"/>
  <c r="L451" i="1" s="1"/>
  <c r="F451" i="1"/>
  <c r="A452" i="1"/>
  <c r="E451" i="1" l="1"/>
  <c r="B452" i="1"/>
  <c r="L452" i="1" s="1"/>
  <c r="F452" i="1"/>
  <c r="A453" i="1"/>
  <c r="G451" i="1"/>
  <c r="E452" i="1" l="1"/>
  <c r="D451" i="1"/>
  <c r="G452" i="1"/>
  <c r="D452" i="1" l="1"/>
  <c r="B453" i="1"/>
  <c r="L453" i="1" s="1"/>
  <c r="F453" i="1"/>
  <c r="A454" i="1"/>
  <c r="E453" i="1" l="1"/>
  <c r="B454" i="1"/>
  <c r="L454" i="1" s="1"/>
  <c r="F454" i="1"/>
  <c r="A455" i="1"/>
  <c r="G453" i="1"/>
  <c r="E454" i="1" l="1"/>
  <c r="D453" i="1"/>
  <c r="G454" i="1"/>
  <c r="D454" i="1" l="1"/>
  <c r="B455" i="1"/>
  <c r="L455" i="1" s="1"/>
  <c r="F455" i="1"/>
  <c r="A456" i="1"/>
  <c r="E455" i="1" l="1"/>
  <c r="B456" i="1"/>
  <c r="L456" i="1" s="1"/>
  <c r="F456" i="1"/>
  <c r="A457" i="1"/>
  <c r="G455" i="1"/>
  <c r="E456" i="1" l="1"/>
  <c r="D455" i="1"/>
  <c r="G456" i="1"/>
  <c r="D456" i="1" l="1"/>
  <c r="B457" i="1"/>
  <c r="L457" i="1" s="1"/>
  <c r="F457" i="1"/>
  <c r="A458" i="1"/>
  <c r="E457" i="1" l="1"/>
  <c r="B458" i="1"/>
  <c r="L458" i="1" s="1"/>
  <c r="F458" i="1"/>
  <c r="A459" i="1"/>
  <c r="G457" i="1"/>
  <c r="E458" i="1" l="1"/>
  <c r="D457" i="1"/>
  <c r="G458" i="1"/>
  <c r="D458" i="1" l="1"/>
  <c r="B459" i="1"/>
  <c r="L459" i="1" s="1"/>
  <c r="F459" i="1"/>
  <c r="G459" i="1"/>
  <c r="A460" i="1"/>
  <c r="E459" i="1" l="1"/>
  <c r="D459" i="1"/>
  <c r="B460" i="1"/>
  <c r="L460" i="1" s="1"/>
  <c r="F460" i="1"/>
  <c r="A461" i="1"/>
  <c r="G460" i="1"/>
  <c r="E460" i="1" l="1"/>
  <c r="D460" i="1"/>
  <c r="B461" i="1"/>
  <c r="L461" i="1" s="1"/>
  <c r="F461" i="1"/>
  <c r="A462" i="1"/>
  <c r="E461" i="1" l="1"/>
  <c r="B462" i="1"/>
  <c r="L462" i="1" s="1"/>
  <c r="F462" i="1"/>
  <c r="A463" i="1"/>
  <c r="G461" i="1"/>
  <c r="E462" i="1" l="1"/>
  <c r="D461" i="1"/>
  <c r="G462" i="1"/>
  <c r="D462" i="1" l="1"/>
  <c r="B463" i="1"/>
  <c r="L463" i="1" s="1"/>
  <c r="F463" i="1"/>
  <c r="G463" i="1"/>
  <c r="A464" i="1"/>
  <c r="E463" i="1" l="1"/>
  <c r="D463" i="1"/>
  <c r="B464" i="1"/>
  <c r="L464" i="1" s="1"/>
  <c r="F464" i="1"/>
  <c r="A465" i="1"/>
  <c r="G464" i="1"/>
  <c r="E464" i="1" l="1"/>
  <c r="D464" i="1"/>
  <c r="B465" i="1"/>
  <c r="L465" i="1" s="1"/>
  <c r="F465" i="1"/>
  <c r="A466" i="1"/>
  <c r="G465" i="1"/>
  <c r="E465" i="1" l="1"/>
  <c r="D465" i="1"/>
  <c r="B466" i="1"/>
  <c r="L466" i="1" s="1"/>
  <c r="F466" i="1"/>
  <c r="G466" i="1"/>
  <c r="A467" i="1"/>
  <c r="E466" i="1" l="1"/>
  <c r="D466" i="1"/>
  <c r="B467" i="1"/>
  <c r="L467" i="1" s="1"/>
  <c r="F467" i="1"/>
  <c r="A468" i="1"/>
  <c r="G467" i="1"/>
  <c r="E467" i="1" l="1"/>
  <c r="D467" i="1"/>
  <c r="B468" i="1"/>
  <c r="L468" i="1" s="1"/>
  <c r="F468" i="1"/>
  <c r="A469" i="1"/>
  <c r="E468" i="1" l="1"/>
  <c r="B469" i="1"/>
  <c r="L469" i="1" s="1"/>
  <c r="F469" i="1"/>
  <c r="G468" i="1"/>
  <c r="A470" i="1"/>
  <c r="E469" i="1" l="1"/>
  <c r="D468" i="1"/>
  <c r="G469" i="1"/>
  <c r="D469" i="1" l="1"/>
  <c r="B470" i="1"/>
  <c r="L470" i="1" s="1"/>
  <c r="F470" i="1"/>
  <c r="A471" i="1"/>
  <c r="E470" i="1" l="1"/>
  <c r="B471" i="1"/>
  <c r="L471" i="1" s="1"/>
  <c r="F471" i="1"/>
  <c r="G471" i="1"/>
  <c r="G470" i="1"/>
  <c r="A472" i="1"/>
  <c r="E471" i="1" l="1"/>
  <c r="D470" i="1"/>
  <c r="D471" i="1"/>
  <c r="B472" i="1"/>
  <c r="L472" i="1" s="1"/>
  <c r="F472" i="1"/>
  <c r="G472" i="1"/>
  <c r="A473" i="1"/>
  <c r="E472" i="1" l="1"/>
  <c r="D472" i="1"/>
  <c r="B473" i="1"/>
  <c r="L473" i="1" s="1"/>
  <c r="F473" i="1"/>
  <c r="A474" i="1"/>
  <c r="G473" i="1"/>
  <c r="E473" i="1" l="1"/>
  <c r="D473" i="1"/>
  <c r="B474" i="1"/>
  <c r="L474" i="1" s="1"/>
  <c r="F474" i="1"/>
  <c r="G474" i="1"/>
  <c r="A475" i="1"/>
  <c r="E474" i="1" l="1"/>
  <c r="D474" i="1"/>
  <c r="B475" i="1"/>
  <c r="L475" i="1" s="1"/>
  <c r="F475" i="1"/>
  <c r="G475" i="1"/>
  <c r="A476" i="1"/>
  <c r="E475" i="1" l="1"/>
  <c r="D475" i="1"/>
  <c r="B476" i="1"/>
  <c r="L476" i="1" s="1"/>
  <c r="F476" i="1"/>
  <c r="A477" i="1"/>
  <c r="E476" i="1" l="1"/>
  <c r="B477" i="1"/>
  <c r="L477" i="1" s="1"/>
  <c r="F477" i="1"/>
  <c r="A478" i="1"/>
  <c r="G476" i="1"/>
  <c r="G477" i="1"/>
  <c r="E477" i="1" l="1"/>
  <c r="D476" i="1"/>
  <c r="D477" i="1"/>
  <c r="B478" i="1"/>
  <c r="L478" i="1" s="1"/>
  <c r="F478" i="1"/>
  <c r="G478" i="1"/>
  <c r="A479" i="1"/>
  <c r="E478" i="1" l="1"/>
  <c r="D478" i="1"/>
  <c r="B479" i="1"/>
  <c r="L479" i="1" s="1"/>
  <c r="F479" i="1"/>
  <c r="A480" i="1"/>
  <c r="E479" i="1" l="1"/>
  <c r="B480" i="1"/>
  <c r="L480" i="1" s="1"/>
  <c r="F480" i="1"/>
  <c r="G479" i="1"/>
  <c r="A481" i="1"/>
  <c r="E480" i="1" l="1"/>
  <c r="D479" i="1"/>
  <c r="G480" i="1"/>
  <c r="D480" i="1" l="1"/>
  <c r="B481" i="1"/>
  <c r="L481" i="1" s="1"/>
  <c r="F481" i="1"/>
  <c r="G481" i="1"/>
  <c r="A482" i="1"/>
  <c r="E481" i="1" l="1"/>
  <c r="D481" i="1"/>
  <c r="B482" i="1"/>
  <c r="L482" i="1" s="1"/>
  <c r="F482" i="1"/>
  <c r="G482" i="1"/>
  <c r="A483" i="1"/>
  <c r="E482" i="1" l="1"/>
  <c r="D482" i="1"/>
  <c r="B483" i="1"/>
  <c r="L483" i="1" s="1"/>
  <c r="F483" i="1"/>
  <c r="A484" i="1"/>
  <c r="E483" i="1" l="1"/>
  <c r="B484" i="1"/>
  <c r="L484" i="1" s="1"/>
  <c r="F484" i="1"/>
  <c r="A485" i="1"/>
  <c r="G483" i="1"/>
  <c r="E484" i="1" l="1"/>
  <c r="D483" i="1"/>
  <c r="G484" i="1"/>
  <c r="D484" i="1" l="1"/>
  <c r="B485" i="1"/>
  <c r="L485" i="1" s="1"/>
  <c r="F485" i="1"/>
  <c r="A486" i="1"/>
  <c r="E485" i="1" l="1"/>
  <c r="B486" i="1"/>
  <c r="L486" i="1" s="1"/>
  <c r="F486" i="1"/>
  <c r="G485" i="1"/>
  <c r="A487" i="1"/>
  <c r="E486" i="1" l="1"/>
  <c r="D485" i="1"/>
  <c r="G486" i="1"/>
  <c r="D486" i="1" l="1"/>
  <c r="B487" i="1"/>
  <c r="L487" i="1" s="1"/>
  <c r="F487" i="1"/>
  <c r="G487" i="1"/>
  <c r="A488" i="1"/>
  <c r="E487" i="1" l="1"/>
  <c r="D487" i="1"/>
  <c r="B488" i="1"/>
  <c r="L488" i="1" s="1"/>
  <c r="F488" i="1"/>
  <c r="A489" i="1"/>
  <c r="E488" i="1" l="1"/>
  <c r="B489" i="1"/>
  <c r="L489" i="1" s="1"/>
  <c r="F489" i="1"/>
  <c r="A490" i="1"/>
  <c r="G488" i="1"/>
  <c r="G489" i="1"/>
  <c r="E489" i="1" l="1"/>
  <c r="D488" i="1"/>
  <c r="D489" i="1"/>
  <c r="B490" i="1"/>
  <c r="L490" i="1" s="1"/>
  <c r="F490" i="1"/>
  <c r="A491" i="1"/>
  <c r="E490" i="1" l="1"/>
  <c r="B491" i="1"/>
  <c r="L491" i="1" s="1"/>
  <c r="F491" i="1"/>
  <c r="A492" i="1"/>
  <c r="G490" i="1"/>
  <c r="E491" i="1" l="1"/>
  <c r="D490" i="1"/>
  <c r="G491" i="1"/>
  <c r="D491" i="1" l="1"/>
  <c r="B492" i="1"/>
  <c r="L492" i="1" s="1"/>
  <c r="F492" i="1"/>
  <c r="A493" i="1"/>
  <c r="E492" i="1" l="1"/>
  <c r="B493" i="1"/>
  <c r="L493" i="1" s="1"/>
  <c r="F493" i="1"/>
  <c r="A494" i="1"/>
  <c r="G492" i="1"/>
  <c r="E493" i="1" l="1"/>
  <c r="D492" i="1"/>
  <c r="G493" i="1"/>
  <c r="D493" i="1" l="1"/>
  <c r="B494" i="1"/>
  <c r="L494" i="1" s="1"/>
  <c r="F494" i="1"/>
  <c r="A495" i="1"/>
  <c r="E494" i="1" l="1"/>
  <c r="B495" i="1"/>
  <c r="L495" i="1" s="1"/>
  <c r="F495" i="1"/>
  <c r="A496" i="1"/>
  <c r="G494" i="1"/>
  <c r="E495" i="1" l="1"/>
  <c r="D494" i="1"/>
  <c r="G495" i="1"/>
  <c r="D495" i="1" l="1"/>
  <c r="B496" i="1"/>
  <c r="L496" i="1" s="1"/>
  <c r="F496" i="1"/>
  <c r="A497" i="1"/>
  <c r="E496" i="1" l="1"/>
  <c r="B497" i="1"/>
  <c r="L497" i="1" s="1"/>
  <c r="F497" i="1"/>
  <c r="A498" i="1"/>
  <c r="G496" i="1"/>
  <c r="E497" i="1" l="1"/>
  <c r="D496" i="1"/>
  <c r="G497" i="1"/>
  <c r="D497" i="1" l="1"/>
  <c r="B498" i="1"/>
  <c r="L498" i="1" s="1"/>
  <c r="F498" i="1"/>
  <c r="A499" i="1"/>
  <c r="E498" i="1" l="1"/>
  <c r="B499" i="1"/>
  <c r="L499" i="1" s="1"/>
  <c r="F499" i="1"/>
  <c r="G498" i="1"/>
  <c r="A500" i="1"/>
  <c r="E499" i="1" l="1"/>
  <c r="D498" i="1"/>
  <c r="G499" i="1"/>
  <c r="D499" i="1" l="1"/>
  <c r="B500" i="1"/>
  <c r="L500" i="1" s="1"/>
  <c r="F500" i="1"/>
  <c r="A501" i="1"/>
  <c r="E500" i="1" l="1"/>
  <c r="B501" i="1"/>
  <c r="L501" i="1" s="1"/>
  <c r="F501" i="1"/>
  <c r="G500" i="1"/>
  <c r="A502" i="1"/>
  <c r="E501" i="1" l="1"/>
  <c r="D500" i="1"/>
  <c r="G501" i="1"/>
  <c r="D501" i="1" l="1"/>
  <c r="B502" i="1"/>
  <c r="L502" i="1" s="1"/>
  <c r="F502" i="1"/>
  <c r="G502" i="1"/>
  <c r="A503" i="1"/>
  <c r="E502" i="1" l="1"/>
  <c r="D502" i="1"/>
  <c r="B503" i="1"/>
  <c r="L503" i="1" s="1"/>
  <c r="F503" i="1"/>
  <c r="G503" i="1"/>
  <c r="A504" i="1"/>
  <c r="E503" i="1" l="1"/>
  <c r="D503" i="1"/>
  <c r="B504" i="1"/>
  <c r="L504" i="1" s="1"/>
  <c r="F504" i="1"/>
  <c r="A505" i="1"/>
  <c r="G504" i="1"/>
  <c r="E504" i="1" l="1"/>
  <c r="D504" i="1"/>
  <c r="B505" i="1"/>
  <c r="L505" i="1" s="1"/>
  <c r="F505" i="1"/>
  <c r="A506" i="1"/>
  <c r="E505" i="1" l="1"/>
  <c r="B506" i="1"/>
  <c r="L506" i="1" s="1"/>
  <c r="F506" i="1"/>
  <c r="G505" i="1"/>
  <c r="A507" i="1"/>
  <c r="G506" i="1"/>
  <c r="E506" i="1" l="1"/>
  <c r="D505" i="1"/>
  <c r="D506" i="1"/>
  <c r="B507" i="1"/>
  <c r="L507" i="1" s="1"/>
  <c r="F507" i="1"/>
  <c r="G507" i="1"/>
  <c r="A508" i="1"/>
  <c r="E507" i="1" l="1"/>
  <c r="D507" i="1"/>
  <c r="B508" i="1"/>
  <c r="L508" i="1" s="1"/>
  <c r="F508" i="1"/>
  <c r="G508" i="1"/>
  <c r="A509" i="1"/>
  <c r="E508" i="1" l="1"/>
  <c r="D508" i="1"/>
  <c r="B509" i="1"/>
  <c r="L509" i="1" s="1"/>
  <c r="F509" i="1"/>
  <c r="A510" i="1"/>
  <c r="E509" i="1" l="1"/>
  <c r="B510" i="1"/>
  <c r="L510" i="1" s="1"/>
  <c r="F510" i="1"/>
  <c r="G509" i="1"/>
  <c r="G510" i="1"/>
  <c r="A511" i="1"/>
  <c r="E510" i="1" l="1"/>
  <c r="D509" i="1"/>
  <c r="D510" i="1"/>
  <c r="B511" i="1"/>
  <c r="L511" i="1" s="1"/>
  <c r="F511" i="1"/>
  <c r="G511" i="1"/>
  <c r="A512" i="1"/>
  <c r="E511" i="1" l="1"/>
  <c r="D511" i="1"/>
  <c r="B512" i="1"/>
  <c r="L512" i="1" s="1"/>
  <c r="F512" i="1"/>
  <c r="A513" i="1"/>
  <c r="E512" i="1" l="1"/>
  <c r="B513" i="1"/>
  <c r="L513" i="1" s="1"/>
  <c r="F513" i="1"/>
  <c r="A514" i="1"/>
  <c r="G512" i="1"/>
  <c r="E513" i="1" l="1"/>
  <c r="D512" i="1"/>
  <c r="G513" i="1"/>
  <c r="D513" i="1" l="1"/>
  <c r="B514" i="1"/>
  <c r="L514" i="1" s="1"/>
  <c r="F514" i="1"/>
  <c r="A515" i="1"/>
  <c r="E514" i="1" l="1"/>
  <c r="B515" i="1"/>
  <c r="L515" i="1" s="1"/>
  <c r="F515" i="1"/>
  <c r="A516" i="1"/>
  <c r="G515" i="1"/>
  <c r="G514" i="1"/>
  <c r="E515" i="1" l="1"/>
  <c r="D514" i="1"/>
  <c r="D515" i="1"/>
  <c r="B516" i="1"/>
  <c r="L516" i="1" s="1"/>
  <c r="F516" i="1"/>
  <c r="G516" i="1"/>
  <c r="A517" i="1"/>
  <c r="E516" i="1" l="1"/>
  <c r="D516" i="1"/>
  <c r="B517" i="1"/>
  <c r="L517" i="1" s="1"/>
  <c r="F517" i="1"/>
  <c r="A518" i="1"/>
  <c r="E517" i="1" l="1"/>
  <c r="B518" i="1"/>
  <c r="L518" i="1" s="1"/>
  <c r="F518" i="1"/>
  <c r="G517" i="1"/>
  <c r="G518" i="1"/>
  <c r="A519" i="1"/>
  <c r="E518" i="1" l="1"/>
  <c r="D517" i="1"/>
  <c r="D518" i="1"/>
  <c r="B519" i="1"/>
  <c r="L519" i="1" s="1"/>
  <c r="F519" i="1"/>
  <c r="A520" i="1"/>
  <c r="E519" i="1" l="1"/>
  <c r="B520" i="1"/>
  <c r="L520" i="1" s="1"/>
  <c r="F520" i="1"/>
  <c r="G519" i="1"/>
  <c r="A521" i="1"/>
  <c r="E520" i="1" l="1"/>
  <c r="D519" i="1"/>
  <c r="G520" i="1"/>
  <c r="D520" i="1" l="1"/>
  <c r="B521" i="1"/>
  <c r="L521" i="1" s="1"/>
  <c r="F521" i="1"/>
  <c r="A522" i="1"/>
  <c r="E521" i="1" l="1"/>
  <c r="B522" i="1"/>
  <c r="L522" i="1" s="1"/>
  <c r="F522" i="1"/>
  <c r="G521" i="1"/>
  <c r="A523" i="1"/>
  <c r="E522" i="1" l="1"/>
  <c r="D521" i="1"/>
  <c r="G522" i="1"/>
  <c r="D522" i="1" l="1"/>
  <c r="B523" i="1"/>
  <c r="L523" i="1" s="1"/>
  <c r="F523" i="1"/>
  <c r="A524" i="1"/>
  <c r="E523" i="1" l="1"/>
  <c r="B524" i="1"/>
  <c r="L524" i="1" s="1"/>
  <c r="F524" i="1"/>
  <c r="A525" i="1"/>
  <c r="G523" i="1"/>
  <c r="E524" i="1" l="1"/>
  <c r="D523" i="1"/>
  <c r="G524" i="1"/>
  <c r="D524" i="1" l="1"/>
  <c r="B525" i="1"/>
  <c r="L525" i="1" s="1"/>
  <c r="F525" i="1"/>
  <c r="A526" i="1"/>
  <c r="E525" i="1" l="1"/>
  <c r="B526" i="1"/>
  <c r="L526" i="1" s="1"/>
  <c r="F526" i="1"/>
  <c r="G525" i="1"/>
  <c r="A527" i="1"/>
  <c r="E526" i="1" l="1"/>
  <c r="D525" i="1"/>
  <c r="G526" i="1"/>
  <c r="D526" i="1" l="1"/>
  <c r="B527" i="1"/>
  <c r="L527" i="1" s="1"/>
  <c r="F527" i="1"/>
  <c r="A528" i="1"/>
  <c r="E527" i="1" l="1"/>
  <c r="B528" i="1"/>
  <c r="L528" i="1" s="1"/>
  <c r="F528" i="1"/>
  <c r="G527" i="1"/>
  <c r="A529" i="1"/>
  <c r="E528" i="1" l="1"/>
  <c r="D527" i="1"/>
  <c r="G528" i="1"/>
  <c r="D528" i="1" l="1"/>
  <c r="B529" i="1"/>
  <c r="L529" i="1" s="1"/>
  <c r="F529" i="1"/>
  <c r="G529" i="1"/>
  <c r="A530" i="1"/>
  <c r="E529" i="1" l="1"/>
  <c r="D529" i="1"/>
  <c r="B530" i="1"/>
  <c r="L530" i="1" s="1"/>
  <c r="F530" i="1"/>
  <c r="G530" i="1"/>
  <c r="A531" i="1"/>
  <c r="E530" i="1" l="1"/>
  <c r="D530" i="1"/>
  <c r="B531" i="1"/>
  <c r="L531" i="1" s="1"/>
  <c r="F531" i="1"/>
  <c r="A532" i="1"/>
  <c r="E531" i="1" l="1"/>
  <c r="B532" i="1"/>
  <c r="L532" i="1" s="1"/>
  <c r="F532" i="1"/>
  <c r="A533" i="1"/>
  <c r="G531" i="1"/>
  <c r="E532" i="1" l="1"/>
  <c r="D531" i="1"/>
  <c r="G532" i="1"/>
  <c r="D532" i="1" l="1"/>
  <c r="B533" i="1"/>
  <c r="L533" i="1" s="1"/>
  <c r="F533" i="1"/>
  <c r="A534" i="1"/>
  <c r="E533" i="1" l="1"/>
  <c r="B534" i="1"/>
  <c r="L534" i="1" s="1"/>
  <c r="F534" i="1"/>
  <c r="A535" i="1"/>
  <c r="G533" i="1"/>
  <c r="E534" i="1" l="1"/>
  <c r="D533" i="1"/>
  <c r="G534" i="1"/>
  <c r="D534" i="1" l="1"/>
  <c r="B535" i="1"/>
  <c r="L535" i="1" s="1"/>
  <c r="F535" i="1"/>
  <c r="A536" i="1"/>
  <c r="E535" i="1" l="1"/>
  <c r="B536" i="1"/>
  <c r="L536" i="1" s="1"/>
  <c r="F536" i="1"/>
  <c r="G535" i="1"/>
  <c r="A537" i="1"/>
  <c r="G536" i="1"/>
  <c r="E536" i="1" l="1"/>
  <c r="D535" i="1"/>
  <c r="D536" i="1"/>
  <c r="B537" i="1"/>
  <c r="L537" i="1" s="1"/>
  <c r="F537" i="1"/>
  <c r="G537" i="1"/>
  <c r="A538" i="1"/>
  <c r="E537" i="1" l="1"/>
  <c r="D537" i="1"/>
  <c r="B538" i="1"/>
  <c r="L538" i="1" s="1"/>
  <c r="F538" i="1"/>
  <c r="A539" i="1"/>
  <c r="E538" i="1" l="1"/>
  <c r="B539" i="1"/>
  <c r="L539" i="1" s="1"/>
  <c r="F539" i="1"/>
  <c r="A540" i="1"/>
  <c r="G538" i="1"/>
  <c r="G539" i="1"/>
  <c r="E539" i="1" l="1"/>
  <c r="D538" i="1"/>
  <c r="D539" i="1"/>
  <c r="B540" i="1"/>
  <c r="L540" i="1" s="1"/>
  <c r="F540" i="1"/>
  <c r="A541" i="1"/>
  <c r="E540" i="1" l="1"/>
  <c r="B541" i="1"/>
  <c r="L541" i="1" s="1"/>
  <c r="F541" i="1"/>
  <c r="A542" i="1"/>
  <c r="G540" i="1"/>
  <c r="E541" i="1" l="1"/>
  <c r="D540" i="1"/>
  <c r="G541" i="1"/>
  <c r="D541" i="1" l="1"/>
  <c r="B542" i="1"/>
  <c r="L542" i="1" s="1"/>
  <c r="F542" i="1"/>
  <c r="G542" i="1"/>
  <c r="A543" i="1"/>
  <c r="E542" i="1" l="1"/>
  <c r="D542" i="1"/>
  <c r="B543" i="1"/>
  <c r="L543" i="1" s="1"/>
  <c r="F543" i="1"/>
  <c r="A544" i="1"/>
  <c r="E543" i="1" l="1"/>
  <c r="B544" i="1"/>
  <c r="L544" i="1" s="1"/>
  <c r="F544" i="1"/>
  <c r="G543" i="1"/>
  <c r="A545" i="1"/>
  <c r="E544" i="1" l="1"/>
  <c r="D543" i="1"/>
  <c r="G544" i="1"/>
  <c r="D544" i="1" l="1"/>
  <c r="B545" i="1"/>
  <c r="L545" i="1" s="1"/>
  <c r="F545" i="1"/>
  <c r="G545" i="1"/>
  <c r="A546" i="1"/>
  <c r="E545" i="1" l="1"/>
  <c r="D545" i="1"/>
  <c r="B546" i="1"/>
  <c r="L546" i="1" s="1"/>
  <c r="F546" i="1"/>
  <c r="A547" i="1"/>
  <c r="E546" i="1" l="1"/>
  <c r="B547" i="1"/>
  <c r="L547" i="1" s="1"/>
  <c r="F547" i="1"/>
  <c r="A548" i="1"/>
  <c r="G546" i="1"/>
  <c r="E547" i="1" l="1"/>
  <c r="D546" i="1"/>
  <c r="G547" i="1"/>
  <c r="D547" i="1" l="1"/>
  <c r="B548" i="1"/>
  <c r="L548" i="1" s="1"/>
  <c r="F548" i="1"/>
  <c r="G548" i="1"/>
  <c r="A549" i="1"/>
  <c r="E548" i="1" l="1"/>
  <c r="D548" i="1"/>
  <c r="B549" i="1"/>
  <c r="L549" i="1" s="1"/>
  <c r="F549" i="1"/>
  <c r="G549" i="1"/>
  <c r="A550" i="1"/>
  <c r="E549" i="1" l="1"/>
  <c r="D549" i="1"/>
  <c r="B550" i="1"/>
  <c r="L550" i="1" s="1"/>
  <c r="F550" i="1"/>
  <c r="G550" i="1"/>
  <c r="A551" i="1"/>
  <c r="E550" i="1" l="1"/>
  <c r="D550" i="1"/>
  <c r="B551" i="1"/>
  <c r="L551" i="1" s="1"/>
  <c r="F551" i="1"/>
  <c r="A552" i="1"/>
  <c r="G551" i="1"/>
  <c r="E551" i="1" l="1"/>
  <c r="D551" i="1"/>
  <c r="B552" i="1"/>
  <c r="L552" i="1" s="1"/>
  <c r="F552" i="1"/>
  <c r="A553" i="1"/>
  <c r="E552" i="1" l="1"/>
  <c r="B553" i="1"/>
  <c r="L553" i="1" s="1"/>
  <c r="F553" i="1"/>
  <c r="A554" i="1"/>
  <c r="G552" i="1"/>
  <c r="E553" i="1" l="1"/>
  <c r="D552" i="1"/>
  <c r="G553" i="1"/>
  <c r="D553" i="1" l="1"/>
  <c r="B554" i="1"/>
  <c r="L554" i="1" s="1"/>
  <c r="F554" i="1"/>
  <c r="A555" i="1"/>
  <c r="E554" i="1" l="1"/>
  <c r="B555" i="1"/>
  <c r="L555" i="1" s="1"/>
  <c r="F555" i="1"/>
  <c r="A556" i="1"/>
  <c r="G554" i="1"/>
  <c r="E555" i="1" l="1"/>
  <c r="D554" i="1"/>
  <c r="G555" i="1"/>
  <c r="D555" i="1" l="1"/>
  <c r="B556" i="1"/>
  <c r="L556" i="1" s="1"/>
  <c r="F556" i="1"/>
  <c r="A557" i="1"/>
  <c r="E556" i="1" l="1"/>
  <c r="B557" i="1"/>
  <c r="L557" i="1" s="1"/>
  <c r="F557" i="1"/>
  <c r="G557" i="1"/>
  <c r="A558" i="1"/>
  <c r="G556" i="1"/>
  <c r="E557" i="1" l="1"/>
  <c r="D556" i="1"/>
  <c r="D557" i="1"/>
  <c r="B558" i="1"/>
  <c r="L558" i="1" s="1"/>
  <c r="F558" i="1"/>
  <c r="A559" i="1"/>
  <c r="E558" i="1" l="1"/>
  <c r="B559" i="1"/>
  <c r="L559" i="1" s="1"/>
  <c r="F559" i="1"/>
  <c r="A560" i="1"/>
  <c r="G558" i="1"/>
  <c r="G559" i="1"/>
  <c r="E559" i="1" l="1"/>
  <c r="D558" i="1"/>
  <c r="D559" i="1"/>
  <c r="B560" i="1"/>
  <c r="L560" i="1" s="1"/>
  <c r="F560" i="1"/>
  <c r="A561" i="1"/>
  <c r="E560" i="1" l="1"/>
  <c r="B561" i="1"/>
  <c r="L561" i="1" s="1"/>
  <c r="F561" i="1"/>
  <c r="G561" i="1"/>
  <c r="A562" i="1"/>
  <c r="G560" i="1"/>
  <c r="E561" i="1" l="1"/>
  <c r="D560" i="1"/>
  <c r="D561" i="1"/>
  <c r="B562" i="1"/>
  <c r="L562" i="1" s="1"/>
  <c r="F562" i="1"/>
  <c r="A563" i="1"/>
  <c r="E562" i="1" l="1"/>
  <c r="B563" i="1"/>
  <c r="L563" i="1" s="1"/>
  <c r="F563" i="1"/>
  <c r="G563" i="1"/>
  <c r="A564" i="1"/>
  <c r="G562" i="1"/>
  <c r="E563" i="1" l="1"/>
  <c r="D562" i="1"/>
  <c r="D563" i="1"/>
  <c r="B564" i="1"/>
  <c r="L564" i="1" s="1"/>
  <c r="F564" i="1"/>
  <c r="A565" i="1"/>
  <c r="E564" i="1" l="1"/>
  <c r="B565" i="1"/>
  <c r="L565" i="1" s="1"/>
  <c r="F565" i="1"/>
  <c r="G564" i="1"/>
  <c r="A566" i="1"/>
  <c r="E565" i="1" l="1"/>
  <c r="D564" i="1"/>
  <c r="G565" i="1"/>
  <c r="D565" i="1" l="1"/>
  <c r="B566" i="1"/>
  <c r="L566" i="1" s="1"/>
  <c r="F566" i="1"/>
  <c r="A567" i="1"/>
  <c r="E566" i="1" l="1"/>
  <c r="B567" i="1"/>
  <c r="L567" i="1" s="1"/>
  <c r="F567" i="1"/>
  <c r="A568" i="1"/>
  <c r="G566" i="1"/>
  <c r="E567" i="1" l="1"/>
  <c r="D566" i="1"/>
  <c r="G567" i="1"/>
  <c r="D567" i="1" l="1"/>
  <c r="B568" i="1"/>
  <c r="L568" i="1" s="1"/>
  <c r="F568" i="1"/>
  <c r="A569" i="1"/>
  <c r="E568" i="1" l="1"/>
  <c r="B569" i="1"/>
  <c r="L569" i="1" s="1"/>
  <c r="F569" i="1"/>
  <c r="G568" i="1"/>
  <c r="A570" i="1"/>
  <c r="E569" i="1" l="1"/>
  <c r="D568" i="1"/>
  <c r="G569" i="1"/>
  <c r="D569" i="1" l="1"/>
  <c r="B570" i="1"/>
  <c r="L570" i="1" s="1"/>
  <c r="F570" i="1"/>
  <c r="G570" i="1"/>
  <c r="A571" i="1"/>
  <c r="E570" i="1" l="1"/>
  <c r="D570" i="1"/>
  <c r="B571" i="1"/>
  <c r="L571" i="1" s="1"/>
  <c r="F571" i="1"/>
  <c r="A572" i="1"/>
  <c r="G571" i="1"/>
  <c r="E571" i="1" l="1"/>
  <c r="D571" i="1"/>
  <c r="B572" i="1"/>
  <c r="L572" i="1" s="1"/>
  <c r="F572" i="1"/>
  <c r="G572" i="1"/>
  <c r="A573" i="1"/>
  <c r="E572" i="1" l="1"/>
  <c r="D572" i="1"/>
  <c r="B573" i="1"/>
  <c r="L573" i="1" s="1"/>
  <c r="F573" i="1"/>
  <c r="G573" i="1"/>
  <c r="A574" i="1"/>
  <c r="E573" i="1" l="1"/>
  <c r="D573" i="1"/>
  <c r="B574" i="1"/>
  <c r="L574" i="1" s="1"/>
  <c r="F574" i="1"/>
  <c r="A575" i="1"/>
  <c r="G574" i="1"/>
  <c r="E574" i="1" l="1"/>
  <c r="D574" i="1"/>
  <c r="B575" i="1"/>
  <c r="L575" i="1" s="1"/>
  <c r="F575" i="1"/>
  <c r="A576" i="1"/>
  <c r="E575" i="1" l="1"/>
  <c r="B576" i="1"/>
  <c r="L576" i="1" s="1"/>
  <c r="F576" i="1"/>
  <c r="G576" i="1"/>
  <c r="G575" i="1"/>
  <c r="A577" i="1"/>
  <c r="E576" i="1" l="1"/>
  <c r="D575" i="1"/>
  <c r="D576" i="1"/>
  <c r="B577" i="1"/>
  <c r="L577" i="1" s="1"/>
  <c r="F577" i="1"/>
  <c r="G577" i="1"/>
  <c r="A578" i="1"/>
  <c r="E577" i="1" l="1"/>
  <c r="D577" i="1"/>
  <c r="B578" i="1"/>
  <c r="L578" i="1" s="1"/>
  <c r="F578" i="1"/>
  <c r="G578" i="1"/>
  <c r="A579" i="1"/>
  <c r="E578" i="1" l="1"/>
  <c r="D578" i="1"/>
  <c r="B579" i="1"/>
  <c r="L579" i="1" s="1"/>
  <c r="F579" i="1"/>
  <c r="G579" i="1"/>
  <c r="A580" i="1"/>
  <c r="E579" i="1" l="1"/>
  <c r="D579" i="1"/>
  <c r="B580" i="1"/>
  <c r="L580" i="1" s="1"/>
  <c r="F580" i="1"/>
  <c r="A581" i="1"/>
  <c r="G580" i="1"/>
  <c r="E580" i="1" l="1"/>
  <c r="D580" i="1"/>
  <c r="B581" i="1"/>
  <c r="L581" i="1" s="1"/>
  <c r="F581" i="1"/>
  <c r="G581" i="1"/>
  <c r="A582" i="1"/>
  <c r="E581" i="1" l="1"/>
  <c r="D581" i="1"/>
  <c r="B582" i="1"/>
  <c r="L582" i="1" s="1"/>
  <c r="F582" i="1"/>
  <c r="A583" i="1"/>
  <c r="E582" i="1" l="1"/>
  <c r="B583" i="1"/>
  <c r="L583" i="1" s="1"/>
  <c r="F583" i="1"/>
  <c r="A584" i="1"/>
  <c r="G582" i="1"/>
  <c r="G583" i="1"/>
  <c r="E583" i="1" l="1"/>
  <c r="D582" i="1"/>
  <c r="D583" i="1"/>
  <c r="B584" i="1"/>
  <c r="L584" i="1" s="1"/>
  <c r="F584" i="1"/>
  <c r="G584" i="1"/>
  <c r="A585" i="1"/>
  <c r="E584" i="1" l="1"/>
  <c r="D584" i="1"/>
  <c r="B585" i="1"/>
  <c r="L585" i="1" s="1"/>
  <c r="F585" i="1"/>
  <c r="A586" i="1"/>
  <c r="E585" i="1" l="1"/>
  <c r="B586" i="1"/>
  <c r="L586" i="1" s="1"/>
  <c r="F586" i="1"/>
  <c r="G585" i="1"/>
  <c r="A587" i="1"/>
  <c r="E586" i="1" l="1"/>
  <c r="D585" i="1"/>
  <c r="G586" i="1"/>
  <c r="D586" i="1" l="1"/>
  <c r="B587" i="1"/>
  <c r="L587" i="1" s="1"/>
  <c r="F587" i="1"/>
  <c r="A588" i="1"/>
  <c r="E587" i="1" l="1"/>
  <c r="B588" i="1"/>
  <c r="L588" i="1" s="1"/>
  <c r="F588" i="1"/>
  <c r="G588" i="1"/>
  <c r="G587" i="1"/>
  <c r="A589" i="1"/>
  <c r="E588" i="1" l="1"/>
  <c r="D587" i="1"/>
  <c r="D588" i="1"/>
  <c r="B589" i="1"/>
  <c r="L589" i="1" s="1"/>
  <c r="F589" i="1"/>
  <c r="G589" i="1"/>
  <c r="A590" i="1"/>
  <c r="E589" i="1" l="1"/>
  <c r="D589" i="1"/>
  <c r="B590" i="1"/>
  <c r="L590" i="1" s="1"/>
  <c r="F590" i="1"/>
  <c r="A591" i="1"/>
  <c r="E590" i="1" l="1"/>
  <c r="B591" i="1"/>
  <c r="L591" i="1" s="1"/>
  <c r="F591" i="1"/>
  <c r="A592" i="1"/>
  <c r="G590" i="1"/>
  <c r="E591" i="1" l="1"/>
  <c r="D590" i="1"/>
  <c r="G591" i="1"/>
  <c r="D591" i="1" l="1"/>
  <c r="B592" i="1"/>
  <c r="L592" i="1" s="1"/>
  <c r="F592" i="1"/>
  <c r="A593" i="1"/>
  <c r="E592" i="1" l="1"/>
  <c r="B593" i="1"/>
  <c r="L593" i="1" s="1"/>
  <c r="F593" i="1"/>
  <c r="A594" i="1"/>
  <c r="G592" i="1"/>
  <c r="E593" i="1" l="1"/>
  <c r="D592" i="1"/>
  <c r="G593" i="1"/>
  <c r="D593" i="1" l="1"/>
  <c r="B594" i="1"/>
  <c r="L594" i="1" s="1"/>
  <c r="F594" i="1"/>
  <c r="A595" i="1"/>
  <c r="E594" i="1" l="1"/>
  <c r="B595" i="1"/>
  <c r="L595" i="1" s="1"/>
  <c r="F595" i="1"/>
  <c r="A596" i="1"/>
  <c r="G594" i="1"/>
  <c r="E595" i="1" l="1"/>
  <c r="D594" i="1"/>
  <c r="G595" i="1"/>
  <c r="D595" i="1" l="1"/>
  <c r="B596" i="1"/>
  <c r="L596" i="1" s="1"/>
  <c r="F596" i="1"/>
  <c r="A597" i="1"/>
  <c r="E596" i="1" l="1"/>
  <c r="B597" i="1"/>
  <c r="L597" i="1" s="1"/>
  <c r="F597" i="1"/>
  <c r="G596" i="1"/>
  <c r="A598" i="1"/>
  <c r="E597" i="1" l="1"/>
  <c r="D596" i="1"/>
  <c r="G597" i="1"/>
  <c r="D597" i="1" l="1"/>
  <c r="B598" i="1"/>
  <c r="L598" i="1" s="1"/>
  <c r="F598" i="1"/>
  <c r="A599" i="1"/>
  <c r="E598" i="1" l="1"/>
  <c r="B599" i="1"/>
  <c r="L599" i="1" s="1"/>
  <c r="F599" i="1"/>
  <c r="A600" i="1"/>
  <c r="G598" i="1"/>
  <c r="E599" i="1" l="1"/>
  <c r="D598" i="1"/>
  <c r="G599" i="1"/>
  <c r="D599" i="1" l="1"/>
  <c r="B600" i="1"/>
  <c r="L600" i="1" s="1"/>
  <c r="F600" i="1"/>
  <c r="A601" i="1"/>
  <c r="E600" i="1" l="1"/>
  <c r="B601" i="1"/>
  <c r="L601" i="1" s="1"/>
  <c r="F601" i="1"/>
  <c r="A602" i="1"/>
  <c r="G600" i="1"/>
  <c r="E601" i="1" l="1"/>
  <c r="D600" i="1"/>
  <c r="G601" i="1"/>
  <c r="D601" i="1" l="1"/>
  <c r="B602" i="1"/>
  <c r="L602" i="1" s="1"/>
  <c r="F602" i="1"/>
  <c r="A603" i="1"/>
  <c r="E602" i="1" l="1"/>
  <c r="B603" i="1"/>
  <c r="L603" i="1" s="1"/>
  <c r="F603" i="1"/>
  <c r="G602" i="1"/>
  <c r="A604" i="1"/>
  <c r="E603" i="1" l="1"/>
  <c r="D602" i="1"/>
  <c r="G603" i="1"/>
  <c r="D603" i="1" l="1"/>
  <c r="B604" i="1"/>
  <c r="L604" i="1" s="1"/>
  <c r="F604" i="1"/>
  <c r="A605" i="1"/>
  <c r="E604" i="1" l="1"/>
  <c r="B605" i="1"/>
  <c r="L605" i="1" s="1"/>
  <c r="F605" i="1"/>
  <c r="A606" i="1"/>
  <c r="G604" i="1"/>
  <c r="E605" i="1" l="1"/>
  <c r="D604" i="1"/>
  <c r="G605" i="1"/>
  <c r="D605" i="1" l="1"/>
  <c r="B606" i="1"/>
  <c r="L606" i="1" s="1"/>
  <c r="F606" i="1"/>
  <c r="A607" i="1"/>
  <c r="E606" i="1" l="1"/>
  <c r="B607" i="1"/>
  <c r="L607" i="1" s="1"/>
  <c r="F607" i="1"/>
  <c r="G606" i="1"/>
  <c r="A608" i="1"/>
  <c r="E607" i="1" l="1"/>
  <c r="D606" i="1"/>
  <c r="G607" i="1"/>
  <c r="D607" i="1" l="1"/>
  <c r="B608" i="1"/>
  <c r="L608" i="1" s="1"/>
  <c r="F608" i="1"/>
  <c r="A609" i="1"/>
  <c r="E608" i="1" l="1"/>
  <c r="B609" i="1"/>
  <c r="L609" i="1" s="1"/>
  <c r="F609" i="1"/>
  <c r="G608" i="1"/>
  <c r="A610" i="1"/>
  <c r="E609" i="1" l="1"/>
  <c r="D608" i="1"/>
  <c r="G609" i="1"/>
  <c r="D609" i="1" l="1"/>
  <c r="B610" i="1"/>
  <c r="L610" i="1" s="1"/>
  <c r="F610" i="1"/>
  <c r="A611" i="1"/>
  <c r="E610" i="1" l="1"/>
  <c r="B611" i="1"/>
  <c r="L611" i="1" s="1"/>
  <c r="F611" i="1"/>
  <c r="A612" i="1"/>
  <c r="G610" i="1"/>
  <c r="E611" i="1" l="1"/>
  <c r="D610" i="1"/>
  <c r="G611" i="1"/>
  <c r="D611" i="1" l="1"/>
  <c r="B612" i="1"/>
  <c r="L612" i="1" s="1"/>
  <c r="F612" i="1"/>
  <c r="A613" i="1"/>
  <c r="E612" i="1" l="1"/>
  <c r="B613" i="1"/>
  <c r="L613" i="1" s="1"/>
  <c r="F613" i="1"/>
  <c r="A614" i="1"/>
  <c r="G612" i="1"/>
  <c r="E613" i="1" l="1"/>
  <c r="D612" i="1"/>
  <c r="G613" i="1"/>
  <c r="D613" i="1" l="1"/>
  <c r="B614" i="1"/>
  <c r="L614" i="1" s="1"/>
  <c r="F614" i="1"/>
  <c r="A615" i="1"/>
  <c r="E614" i="1" l="1"/>
  <c r="B615" i="1"/>
  <c r="L615" i="1" s="1"/>
  <c r="F615" i="1"/>
  <c r="A616" i="1"/>
  <c r="G614" i="1"/>
  <c r="E615" i="1" l="1"/>
  <c r="D614" i="1"/>
  <c r="G615" i="1"/>
  <c r="D615" i="1" l="1"/>
  <c r="B616" i="1"/>
  <c r="L616" i="1" s="1"/>
  <c r="F616" i="1"/>
  <c r="A617" i="1"/>
  <c r="E616" i="1" l="1"/>
  <c r="B617" i="1"/>
  <c r="L617" i="1" s="1"/>
  <c r="F617" i="1"/>
  <c r="G616" i="1"/>
  <c r="A618" i="1"/>
  <c r="E617" i="1" l="1"/>
  <c r="D616" i="1"/>
  <c r="G617" i="1"/>
  <c r="D617" i="1" l="1"/>
  <c r="B618" i="1"/>
  <c r="L618" i="1" s="1"/>
  <c r="F618" i="1"/>
  <c r="A619" i="1"/>
  <c r="E618" i="1" l="1"/>
  <c r="B619" i="1"/>
  <c r="L619" i="1" s="1"/>
  <c r="F619" i="1"/>
  <c r="G618" i="1"/>
  <c r="A620" i="1"/>
  <c r="E619" i="1" l="1"/>
  <c r="D618" i="1"/>
  <c r="G619" i="1"/>
  <c r="D619" i="1" l="1"/>
  <c r="B620" i="1"/>
  <c r="L620" i="1" s="1"/>
  <c r="F620" i="1"/>
  <c r="A621" i="1"/>
  <c r="E620" i="1" l="1"/>
  <c r="B621" i="1"/>
  <c r="L621" i="1" s="1"/>
  <c r="F621" i="1"/>
  <c r="G620" i="1"/>
  <c r="A622" i="1"/>
  <c r="E621" i="1" l="1"/>
  <c r="D620" i="1"/>
  <c r="G621" i="1"/>
  <c r="D621" i="1" l="1"/>
  <c r="B622" i="1"/>
  <c r="L622" i="1" s="1"/>
  <c r="F622" i="1"/>
  <c r="A623" i="1"/>
  <c r="E622" i="1" l="1"/>
  <c r="B623" i="1"/>
  <c r="L623" i="1" s="1"/>
  <c r="F623" i="1"/>
  <c r="A624" i="1"/>
  <c r="G622" i="1"/>
  <c r="E623" i="1" l="1"/>
  <c r="D622" i="1"/>
  <c r="G623" i="1"/>
  <c r="D623" i="1" l="1"/>
  <c r="B624" i="1"/>
  <c r="L624" i="1" s="1"/>
  <c r="F624" i="1"/>
  <c r="A625" i="1"/>
  <c r="E624" i="1" l="1"/>
  <c r="B625" i="1"/>
  <c r="L625" i="1" s="1"/>
  <c r="F625" i="1"/>
  <c r="G624" i="1"/>
  <c r="A626" i="1"/>
  <c r="E625" i="1" l="1"/>
  <c r="D624" i="1"/>
  <c r="G625" i="1"/>
  <c r="D625" i="1" l="1"/>
  <c r="B626" i="1"/>
  <c r="L626" i="1" s="1"/>
  <c r="F626" i="1"/>
  <c r="A627" i="1"/>
  <c r="E626" i="1" l="1"/>
  <c r="B627" i="1"/>
  <c r="L627" i="1" s="1"/>
  <c r="F627" i="1"/>
  <c r="A628" i="1"/>
  <c r="G626" i="1"/>
  <c r="E627" i="1" l="1"/>
  <c r="D626" i="1"/>
  <c r="G627" i="1"/>
  <c r="D627" i="1" l="1"/>
  <c r="B628" i="1"/>
  <c r="L628" i="1" s="1"/>
  <c r="F628" i="1"/>
  <c r="A629" i="1"/>
  <c r="E628" i="1" l="1"/>
  <c r="B629" i="1"/>
  <c r="L629" i="1" s="1"/>
  <c r="F629" i="1"/>
  <c r="A630" i="1"/>
  <c r="G628" i="1"/>
  <c r="E629" i="1" l="1"/>
  <c r="D628" i="1"/>
  <c r="G629" i="1"/>
  <c r="D629" i="1" l="1"/>
  <c r="B630" i="1"/>
  <c r="L630" i="1" s="1"/>
  <c r="F630" i="1"/>
  <c r="A631" i="1"/>
  <c r="E630" i="1" l="1"/>
  <c r="B631" i="1"/>
  <c r="L631" i="1" s="1"/>
  <c r="F631" i="1"/>
  <c r="A632" i="1"/>
  <c r="G630" i="1"/>
  <c r="E631" i="1" l="1"/>
  <c r="D630" i="1"/>
  <c r="G631" i="1"/>
  <c r="D631" i="1" l="1"/>
  <c r="B632" i="1"/>
  <c r="L632" i="1" s="1"/>
  <c r="F632" i="1"/>
  <c r="A633" i="1"/>
  <c r="E632" i="1" l="1"/>
  <c r="B633" i="1"/>
  <c r="L633" i="1" s="1"/>
  <c r="F633" i="1"/>
  <c r="A634" i="1"/>
  <c r="G632" i="1"/>
  <c r="E633" i="1" l="1"/>
  <c r="D632" i="1"/>
  <c r="G633" i="1"/>
  <c r="D633" i="1" l="1"/>
  <c r="B634" i="1"/>
  <c r="L634" i="1" s="1"/>
  <c r="F634" i="1"/>
  <c r="A635" i="1"/>
  <c r="E634" i="1" l="1"/>
  <c r="B635" i="1"/>
  <c r="L635" i="1" s="1"/>
  <c r="F635" i="1"/>
  <c r="G634" i="1"/>
  <c r="A636" i="1"/>
  <c r="E635" i="1" l="1"/>
  <c r="D634" i="1"/>
  <c r="G635" i="1"/>
  <c r="D635" i="1" l="1"/>
  <c r="B636" i="1"/>
  <c r="L636" i="1" s="1"/>
  <c r="F636" i="1"/>
  <c r="A637" i="1"/>
  <c r="E636" i="1" l="1"/>
  <c r="B637" i="1"/>
  <c r="L637" i="1" s="1"/>
  <c r="F637" i="1"/>
  <c r="G636" i="1"/>
  <c r="A638" i="1"/>
  <c r="E637" i="1" l="1"/>
  <c r="D636" i="1"/>
  <c r="G637" i="1"/>
  <c r="D637" i="1" l="1"/>
  <c r="B638" i="1"/>
  <c r="L638" i="1" s="1"/>
  <c r="F638" i="1"/>
  <c r="A639" i="1"/>
  <c r="E638" i="1" l="1"/>
  <c r="B639" i="1"/>
  <c r="L639" i="1" s="1"/>
  <c r="F639" i="1"/>
  <c r="G638" i="1"/>
  <c r="A640" i="1"/>
  <c r="E639" i="1" l="1"/>
  <c r="D638" i="1"/>
  <c r="G639" i="1"/>
  <c r="D639" i="1" l="1"/>
  <c r="B640" i="1"/>
  <c r="L640" i="1" s="1"/>
  <c r="F640" i="1"/>
  <c r="A641" i="1"/>
  <c r="E640" i="1" l="1"/>
  <c r="B641" i="1"/>
  <c r="L641" i="1" s="1"/>
  <c r="F641" i="1"/>
  <c r="G640" i="1"/>
  <c r="A642" i="1"/>
  <c r="E641" i="1" l="1"/>
  <c r="D640" i="1"/>
  <c r="G641" i="1"/>
  <c r="D641" i="1" l="1"/>
  <c r="B642" i="1"/>
  <c r="L642" i="1" s="1"/>
  <c r="F642" i="1"/>
  <c r="A643" i="1"/>
  <c r="E642" i="1" l="1"/>
  <c r="B643" i="1"/>
  <c r="L643" i="1" s="1"/>
  <c r="F643" i="1"/>
  <c r="G642" i="1"/>
  <c r="A644" i="1"/>
  <c r="E643" i="1" l="1"/>
  <c r="D642" i="1"/>
  <c r="G643" i="1"/>
  <c r="D643" i="1" l="1"/>
  <c r="B644" i="1"/>
  <c r="L644" i="1" s="1"/>
  <c r="F644" i="1"/>
  <c r="A645" i="1"/>
  <c r="E644" i="1" l="1"/>
  <c r="B645" i="1"/>
  <c r="L645" i="1" s="1"/>
  <c r="F645" i="1"/>
  <c r="G644" i="1"/>
  <c r="A646" i="1"/>
  <c r="E645" i="1" l="1"/>
  <c r="D644" i="1"/>
  <c r="G645" i="1"/>
  <c r="D645" i="1" l="1"/>
  <c r="B646" i="1"/>
  <c r="L646" i="1" s="1"/>
  <c r="F646" i="1"/>
  <c r="A647" i="1"/>
  <c r="E646" i="1" l="1"/>
  <c r="B647" i="1"/>
  <c r="L647" i="1" s="1"/>
  <c r="F647" i="1"/>
  <c r="A648" i="1"/>
  <c r="G646" i="1"/>
  <c r="E647" i="1" l="1"/>
  <c r="D646" i="1"/>
  <c r="G647" i="1"/>
  <c r="D647" i="1" l="1"/>
  <c r="B648" i="1"/>
  <c r="L648" i="1" s="1"/>
  <c r="F648" i="1"/>
  <c r="A649" i="1"/>
  <c r="E648" i="1" l="1"/>
  <c r="B649" i="1"/>
  <c r="L649" i="1" s="1"/>
  <c r="F649" i="1"/>
  <c r="A650" i="1"/>
  <c r="G648" i="1"/>
  <c r="E649" i="1" l="1"/>
  <c r="D648" i="1"/>
  <c r="G649" i="1"/>
  <c r="D649" i="1" l="1"/>
  <c r="B650" i="1"/>
  <c r="L650" i="1" s="1"/>
  <c r="F650" i="1"/>
  <c r="A651" i="1"/>
  <c r="E650" i="1" l="1"/>
  <c r="B651" i="1"/>
  <c r="L651" i="1" s="1"/>
  <c r="F651" i="1"/>
  <c r="A652" i="1"/>
  <c r="G650" i="1"/>
  <c r="E651" i="1" l="1"/>
  <c r="D650" i="1"/>
  <c r="G651" i="1"/>
  <c r="D651" i="1" l="1"/>
  <c r="B652" i="1"/>
  <c r="L652" i="1" s="1"/>
  <c r="F652" i="1"/>
  <c r="A653" i="1"/>
  <c r="E652" i="1" l="1"/>
  <c r="B653" i="1"/>
  <c r="L653" i="1" s="1"/>
  <c r="F653" i="1"/>
  <c r="G652" i="1"/>
  <c r="A654" i="1"/>
  <c r="E653" i="1" l="1"/>
  <c r="D652" i="1"/>
  <c r="G653" i="1"/>
  <c r="D653" i="1" l="1"/>
  <c r="B654" i="1"/>
  <c r="L654" i="1" s="1"/>
  <c r="F654" i="1"/>
  <c r="A655" i="1"/>
  <c r="E654" i="1" l="1"/>
  <c r="B655" i="1"/>
  <c r="L655" i="1" s="1"/>
  <c r="F655" i="1"/>
  <c r="G654" i="1"/>
  <c r="A656" i="1"/>
  <c r="E655" i="1" l="1"/>
  <c r="D654" i="1"/>
  <c r="G655" i="1"/>
  <c r="D655" i="1" l="1"/>
  <c r="B656" i="1"/>
  <c r="L656" i="1" s="1"/>
  <c r="F656" i="1"/>
  <c r="A657" i="1"/>
  <c r="E656" i="1" l="1"/>
  <c r="B657" i="1"/>
  <c r="L657" i="1" s="1"/>
  <c r="F657" i="1"/>
  <c r="A658" i="1"/>
  <c r="G656" i="1"/>
  <c r="E657" i="1" l="1"/>
  <c r="D656" i="1"/>
  <c r="G657" i="1"/>
  <c r="D657" i="1" l="1"/>
  <c r="B658" i="1"/>
  <c r="L658" i="1" s="1"/>
  <c r="F658" i="1"/>
  <c r="A659" i="1"/>
  <c r="E658" i="1" l="1"/>
  <c r="B659" i="1"/>
  <c r="L659" i="1" s="1"/>
  <c r="F659" i="1"/>
  <c r="G658" i="1"/>
  <c r="A660" i="1"/>
  <c r="E659" i="1" l="1"/>
  <c r="D658" i="1"/>
  <c r="G659" i="1"/>
  <c r="D659" i="1" l="1"/>
  <c r="B660" i="1"/>
  <c r="L660" i="1" s="1"/>
  <c r="F660" i="1"/>
  <c r="A661" i="1"/>
  <c r="E660" i="1" l="1"/>
  <c r="B661" i="1"/>
  <c r="L661" i="1" s="1"/>
  <c r="F661" i="1"/>
  <c r="A662" i="1"/>
  <c r="G660" i="1"/>
  <c r="E661" i="1" l="1"/>
  <c r="D660" i="1"/>
  <c r="G661" i="1"/>
  <c r="D661" i="1" l="1"/>
  <c r="B662" i="1"/>
  <c r="L662" i="1" s="1"/>
  <c r="F662" i="1"/>
  <c r="A663" i="1"/>
  <c r="E662" i="1" l="1"/>
  <c r="B663" i="1"/>
  <c r="L663" i="1" s="1"/>
  <c r="F663" i="1"/>
  <c r="A664" i="1"/>
  <c r="G662" i="1"/>
  <c r="E663" i="1" l="1"/>
  <c r="D662" i="1"/>
  <c r="G663" i="1"/>
  <c r="D663" i="1" l="1"/>
  <c r="B664" i="1"/>
  <c r="L664" i="1" s="1"/>
  <c r="F664" i="1"/>
  <c r="A665" i="1"/>
  <c r="E664" i="1" l="1"/>
  <c r="B665" i="1"/>
  <c r="L665" i="1" s="1"/>
  <c r="F665" i="1"/>
  <c r="G664" i="1"/>
  <c r="A666" i="1"/>
  <c r="E665" i="1" l="1"/>
  <c r="D664" i="1"/>
  <c r="G665" i="1"/>
  <c r="D665" i="1" l="1"/>
  <c r="B666" i="1"/>
  <c r="L666" i="1" s="1"/>
  <c r="F666" i="1"/>
  <c r="A667" i="1"/>
  <c r="E666" i="1" l="1"/>
  <c r="B667" i="1"/>
  <c r="L667" i="1" s="1"/>
  <c r="F667" i="1"/>
  <c r="A668" i="1"/>
  <c r="G666" i="1"/>
  <c r="E667" i="1" l="1"/>
  <c r="D666" i="1"/>
  <c r="G667" i="1"/>
  <c r="D667" i="1" l="1"/>
  <c r="B668" i="1"/>
  <c r="L668" i="1" s="1"/>
  <c r="F668" i="1"/>
  <c r="A669" i="1"/>
  <c r="E668" i="1" l="1"/>
  <c r="B669" i="1"/>
  <c r="L669" i="1" s="1"/>
  <c r="F669" i="1"/>
  <c r="A670" i="1"/>
  <c r="G668" i="1"/>
  <c r="E669" i="1" l="1"/>
  <c r="D668" i="1"/>
  <c r="G669" i="1"/>
  <c r="D669" i="1" l="1"/>
  <c r="B670" i="1"/>
  <c r="L670" i="1" s="1"/>
  <c r="F670" i="1"/>
  <c r="A671" i="1"/>
  <c r="E670" i="1" l="1"/>
  <c r="B671" i="1"/>
  <c r="L671" i="1" s="1"/>
  <c r="F671" i="1"/>
  <c r="A672" i="1"/>
  <c r="G670" i="1"/>
  <c r="E671" i="1" l="1"/>
  <c r="D670" i="1"/>
  <c r="G671" i="1"/>
  <c r="D671" i="1" l="1"/>
  <c r="B672" i="1"/>
  <c r="L672" i="1" s="1"/>
  <c r="F672" i="1"/>
  <c r="A673" i="1"/>
  <c r="E672" i="1" l="1"/>
  <c r="B673" i="1"/>
  <c r="L673" i="1" s="1"/>
  <c r="F673" i="1"/>
  <c r="G672" i="1"/>
  <c r="A674" i="1"/>
  <c r="E673" i="1" l="1"/>
  <c r="D672" i="1"/>
  <c r="G673" i="1"/>
  <c r="D673" i="1" l="1"/>
  <c r="B674" i="1"/>
  <c r="L674" i="1" s="1"/>
  <c r="F674" i="1"/>
  <c r="A675" i="1"/>
  <c r="E674" i="1" l="1"/>
  <c r="B675" i="1"/>
  <c r="L675" i="1" s="1"/>
  <c r="F675" i="1"/>
  <c r="G674" i="1"/>
  <c r="A676" i="1"/>
  <c r="E675" i="1" l="1"/>
  <c r="D674" i="1"/>
  <c r="G675" i="1"/>
  <c r="D675" i="1" l="1"/>
  <c r="B676" i="1"/>
  <c r="L676" i="1" s="1"/>
  <c r="F676" i="1"/>
  <c r="A677" i="1"/>
  <c r="E676" i="1" l="1"/>
  <c r="B677" i="1"/>
  <c r="L677" i="1" s="1"/>
  <c r="F677" i="1"/>
  <c r="G676" i="1"/>
  <c r="A678" i="1"/>
  <c r="E677" i="1" l="1"/>
  <c r="D676" i="1"/>
  <c r="G677" i="1"/>
  <c r="D677" i="1" l="1"/>
  <c r="B678" i="1"/>
  <c r="L678" i="1" s="1"/>
  <c r="F678" i="1"/>
  <c r="A679" i="1"/>
  <c r="E678" i="1" l="1"/>
  <c r="B679" i="1"/>
  <c r="L679" i="1" s="1"/>
  <c r="F679" i="1"/>
  <c r="A680" i="1"/>
  <c r="G678" i="1"/>
  <c r="E679" i="1" l="1"/>
  <c r="D678" i="1"/>
  <c r="G679" i="1"/>
  <c r="D679" i="1" l="1"/>
  <c r="B680" i="1"/>
  <c r="L680" i="1" s="1"/>
  <c r="F680" i="1"/>
  <c r="A681" i="1"/>
  <c r="E680" i="1" l="1"/>
  <c r="B681" i="1"/>
  <c r="L681" i="1" s="1"/>
  <c r="F681" i="1"/>
  <c r="G680" i="1"/>
  <c r="A682" i="1"/>
  <c r="E681" i="1" l="1"/>
  <c r="D680" i="1"/>
  <c r="G681" i="1"/>
  <c r="D681" i="1" l="1"/>
  <c r="B682" i="1"/>
  <c r="L682" i="1" s="1"/>
  <c r="F682" i="1"/>
  <c r="A683" i="1"/>
  <c r="E682" i="1" l="1"/>
  <c r="B683" i="1"/>
  <c r="L683" i="1" s="1"/>
  <c r="F683" i="1"/>
  <c r="A684" i="1"/>
  <c r="G682" i="1"/>
  <c r="E683" i="1" l="1"/>
  <c r="D682" i="1"/>
  <c r="G683" i="1"/>
  <c r="D683" i="1" l="1"/>
  <c r="B684" i="1"/>
  <c r="L684" i="1" s="1"/>
  <c r="F684" i="1"/>
  <c r="A685" i="1"/>
  <c r="E684" i="1" l="1"/>
  <c r="B685" i="1"/>
  <c r="L685" i="1" s="1"/>
  <c r="F685" i="1"/>
  <c r="G684" i="1"/>
  <c r="A686" i="1"/>
  <c r="E685" i="1" l="1"/>
  <c r="D684" i="1"/>
  <c r="G685" i="1"/>
  <c r="D685" i="1" l="1"/>
  <c r="B686" i="1"/>
  <c r="L686" i="1" s="1"/>
  <c r="F686" i="1"/>
  <c r="A687" i="1"/>
  <c r="E686" i="1" l="1"/>
  <c r="B687" i="1"/>
  <c r="L687" i="1" s="1"/>
  <c r="F687" i="1"/>
  <c r="G686" i="1"/>
  <c r="A688" i="1"/>
  <c r="E687" i="1" l="1"/>
  <c r="D686" i="1"/>
  <c r="G687" i="1"/>
  <c r="D687" i="1" l="1"/>
  <c r="B688" i="1"/>
  <c r="L688" i="1" s="1"/>
  <c r="F688" i="1"/>
  <c r="A689" i="1"/>
  <c r="E688" i="1" l="1"/>
  <c r="B689" i="1"/>
  <c r="L689" i="1" s="1"/>
  <c r="F689" i="1"/>
  <c r="A690" i="1"/>
  <c r="G688" i="1"/>
  <c r="E689" i="1" l="1"/>
  <c r="D688" i="1"/>
  <c r="G689" i="1"/>
  <c r="D689" i="1" l="1"/>
  <c r="B690" i="1"/>
  <c r="L690" i="1" s="1"/>
  <c r="F690" i="1"/>
  <c r="G690" i="1"/>
  <c r="A691" i="1"/>
  <c r="E690" i="1" l="1"/>
  <c r="D690" i="1"/>
  <c r="B691" i="1"/>
  <c r="L691" i="1" s="1"/>
  <c r="F691" i="1"/>
  <c r="G691" i="1"/>
  <c r="A692" i="1"/>
  <c r="E691" i="1" l="1"/>
  <c r="D691" i="1"/>
  <c r="B692" i="1"/>
  <c r="L692" i="1" s="1"/>
  <c r="F692" i="1"/>
  <c r="A693" i="1"/>
  <c r="E692" i="1" l="1"/>
  <c r="B693" i="1"/>
  <c r="L693" i="1" s="1"/>
  <c r="F693" i="1"/>
  <c r="G692" i="1"/>
  <c r="A694" i="1"/>
  <c r="E693" i="1" l="1"/>
  <c r="D692" i="1"/>
  <c r="G693" i="1"/>
  <c r="D693" i="1" l="1"/>
  <c r="B694" i="1"/>
  <c r="L694" i="1" s="1"/>
  <c r="F694" i="1"/>
  <c r="A695" i="1"/>
  <c r="E694" i="1" l="1"/>
  <c r="B695" i="1"/>
  <c r="L695" i="1" s="1"/>
  <c r="F695" i="1"/>
  <c r="G694" i="1"/>
  <c r="A696" i="1"/>
  <c r="E695" i="1" l="1"/>
  <c r="D694" i="1"/>
  <c r="G695" i="1"/>
  <c r="D695" i="1" l="1"/>
  <c r="B696" i="1"/>
  <c r="L696" i="1" s="1"/>
  <c r="F696" i="1"/>
  <c r="A697" i="1"/>
  <c r="E696" i="1" l="1"/>
  <c r="B697" i="1"/>
  <c r="L697" i="1" s="1"/>
  <c r="F697" i="1"/>
  <c r="A698" i="1"/>
  <c r="G696" i="1"/>
  <c r="E697" i="1" l="1"/>
  <c r="D696" i="1"/>
  <c r="G697" i="1"/>
  <c r="D697" i="1" l="1"/>
  <c r="B698" i="1"/>
  <c r="L698" i="1" s="1"/>
  <c r="F698" i="1"/>
  <c r="A699" i="1"/>
  <c r="E698" i="1" l="1"/>
  <c r="B699" i="1"/>
  <c r="L699" i="1" s="1"/>
  <c r="F699" i="1"/>
  <c r="G698" i="1"/>
  <c r="A700" i="1"/>
  <c r="E699" i="1" l="1"/>
  <c r="D698" i="1"/>
  <c r="G699" i="1"/>
  <c r="D699" i="1" l="1"/>
  <c r="B700" i="1"/>
  <c r="L700" i="1" s="1"/>
  <c r="F700" i="1"/>
  <c r="A701" i="1"/>
  <c r="E700" i="1" l="1"/>
  <c r="B701" i="1"/>
  <c r="L701" i="1" s="1"/>
  <c r="F701" i="1"/>
  <c r="A702" i="1"/>
  <c r="G700" i="1"/>
  <c r="E701" i="1" l="1"/>
  <c r="D700" i="1"/>
  <c r="G701" i="1"/>
  <c r="D701" i="1" l="1"/>
  <c r="B702" i="1"/>
  <c r="L702" i="1" s="1"/>
  <c r="F702" i="1"/>
  <c r="A703" i="1"/>
  <c r="E702" i="1" l="1"/>
  <c r="B703" i="1"/>
  <c r="L703" i="1" s="1"/>
  <c r="F703" i="1"/>
  <c r="A704" i="1"/>
  <c r="G702" i="1"/>
  <c r="E703" i="1" l="1"/>
  <c r="D702" i="1"/>
  <c r="G703" i="1"/>
  <c r="D703" i="1" l="1"/>
  <c r="B704" i="1"/>
  <c r="L704" i="1" s="1"/>
  <c r="F704" i="1"/>
  <c r="A705" i="1"/>
  <c r="E704" i="1" l="1"/>
  <c r="B705" i="1"/>
  <c r="L705" i="1" s="1"/>
  <c r="F705" i="1"/>
  <c r="G704" i="1"/>
  <c r="A706" i="1"/>
  <c r="E705" i="1" l="1"/>
  <c r="D704" i="1"/>
  <c r="G705" i="1"/>
  <c r="D705" i="1" l="1"/>
  <c r="B706" i="1"/>
  <c r="L706" i="1" s="1"/>
  <c r="F706" i="1"/>
  <c r="A707" i="1"/>
  <c r="E706" i="1" l="1"/>
  <c r="B707" i="1"/>
  <c r="L707" i="1" s="1"/>
  <c r="F707" i="1"/>
  <c r="G706" i="1"/>
  <c r="A708" i="1"/>
  <c r="E707" i="1" l="1"/>
  <c r="D706" i="1"/>
  <c r="G707" i="1"/>
  <c r="D707" i="1" l="1"/>
  <c r="B708" i="1"/>
  <c r="L708" i="1" s="1"/>
  <c r="F708" i="1"/>
  <c r="A709" i="1"/>
  <c r="E708" i="1" l="1"/>
  <c r="B709" i="1"/>
  <c r="L709" i="1" s="1"/>
  <c r="F709" i="1"/>
  <c r="G708" i="1"/>
  <c r="A710" i="1"/>
  <c r="E709" i="1" l="1"/>
  <c r="D708" i="1"/>
  <c r="G709" i="1"/>
  <c r="D709" i="1" l="1"/>
  <c r="B710" i="1"/>
  <c r="L710" i="1" s="1"/>
  <c r="F710" i="1"/>
  <c r="A711" i="1"/>
  <c r="E710" i="1" l="1"/>
  <c r="B711" i="1"/>
  <c r="L711" i="1" s="1"/>
  <c r="F711" i="1"/>
  <c r="G710" i="1"/>
  <c r="A712" i="1"/>
  <c r="E711" i="1" l="1"/>
  <c r="D710" i="1"/>
  <c r="G711" i="1"/>
  <c r="D711" i="1" l="1"/>
  <c r="B712" i="1"/>
  <c r="L712" i="1" s="1"/>
  <c r="F712" i="1"/>
  <c r="A713" i="1"/>
  <c r="E712" i="1" l="1"/>
  <c r="B713" i="1"/>
  <c r="L713" i="1" s="1"/>
  <c r="F713" i="1"/>
  <c r="A714" i="1"/>
  <c r="G712" i="1"/>
  <c r="E713" i="1" l="1"/>
  <c r="D712" i="1"/>
  <c r="G713" i="1"/>
  <c r="D713" i="1" l="1"/>
  <c r="B714" i="1"/>
  <c r="L714" i="1" s="1"/>
  <c r="F714" i="1"/>
  <c r="A715" i="1"/>
  <c r="E714" i="1" l="1"/>
  <c r="B715" i="1"/>
  <c r="L715" i="1" s="1"/>
  <c r="F715" i="1"/>
  <c r="G714" i="1"/>
  <c r="A716" i="1"/>
  <c r="E715" i="1" l="1"/>
  <c r="D714" i="1"/>
  <c r="G715" i="1"/>
  <c r="D715" i="1" l="1"/>
  <c r="B716" i="1"/>
  <c r="L716" i="1" s="1"/>
  <c r="F716" i="1"/>
  <c r="A717" i="1"/>
  <c r="E716" i="1" l="1"/>
  <c r="B717" i="1"/>
  <c r="L717" i="1" s="1"/>
  <c r="F717" i="1"/>
  <c r="A718" i="1"/>
  <c r="G716" i="1"/>
  <c r="E717" i="1" l="1"/>
  <c r="D716" i="1"/>
  <c r="G717" i="1"/>
  <c r="D717" i="1" l="1"/>
  <c r="B718" i="1"/>
  <c r="L718" i="1" s="1"/>
  <c r="F718" i="1"/>
  <c r="A719" i="1"/>
  <c r="E718" i="1" l="1"/>
  <c r="B719" i="1"/>
  <c r="L719" i="1" s="1"/>
  <c r="F719" i="1"/>
  <c r="A720" i="1"/>
  <c r="G718" i="1"/>
  <c r="E719" i="1" l="1"/>
  <c r="D718" i="1"/>
  <c r="G719" i="1"/>
  <c r="D719" i="1" l="1"/>
  <c r="B720" i="1"/>
  <c r="L720" i="1" s="1"/>
  <c r="F720" i="1"/>
  <c r="A721" i="1"/>
  <c r="E720" i="1" l="1"/>
  <c r="B721" i="1"/>
  <c r="L721" i="1" s="1"/>
  <c r="F721" i="1"/>
  <c r="G720" i="1"/>
  <c r="A722" i="1"/>
  <c r="E721" i="1" l="1"/>
  <c r="D720" i="1"/>
  <c r="G721" i="1"/>
  <c r="D721" i="1" l="1"/>
  <c r="B722" i="1"/>
  <c r="L722" i="1" s="1"/>
  <c r="F722" i="1"/>
  <c r="A723" i="1"/>
  <c r="E722" i="1" l="1"/>
  <c r="B723" i="1"/>
  <c r="L723" i="1" s="1"/>
  <c r="F723" i="1"/>
  <c r="A724" i="1"/>
  <c r="G722" i="1"/>
  <c r="E723" i="1" l="1"/>
  <c r="D722" i="1"/>
  <c r="G723" i="1"/>
  <c r="D723" i="1" l="1"/>
  <c r="B724" i="1"/>
  <c r="L724" i="1" s="1"/>
  <c r="F724" i="1"/>
  <c r="A725" i="1"/>
  <c r="E724" i="1" l="1"/>
  <c r="B725" i="1"/>
  <c r="L725" i="1" s="1"/>
  <c r="F725" i="1"/>
  <c r="G724" i="1"/>
  <c r="A726" i="1"/>
  <c r="E725" i="1" l="1"/>
  <c r="D724" i="1"/>
  <c r="G725" i="1"/>
  <c r="D725" i="1" l="1"/>
  <c r="B726" i="1"/>
  <c r="L726" i="1" s="1"/>
  <c r="F726" i="1"/>
  <c r="A727" i="1"/>
  <c r="E726" i="1" l="1"/>
  <c r="B727" i="1"/>
  <c r="L727" i="1" s="1"/>
  <c r="F727" i="1"/>
  <c r="A728" i="1"/>
  <c r="G726" i="1"/>
  <c r="E727" i="1" l="1"/>
  <c r="D726" i="1"/>
  <c r="G727" i="1"/>
  <c r="D727" i="1" l="1"/>
  <c r="B728" i="1"/>
  <c r="L728" i="1" s="1"/>
  <c r="F728" i="1"/>
  <c r="A729" i="1"/>
  <c r="E728" i="1" l="1"/>
  <c r="B729" i="1"/>
  <c r="L729" i="1" s="1"/>
  <c r="F729" i="1"/>
  <c r="G728" i="1"/>
  <c r="A730" i="1"/>
  <c r="E729" i="1" l="1"/>
  <c r="D728" i="1"/>
  <c r="G729" i="1"/>
  <c r="D729" i="1" l="1"/>
  <c r="B730" i="1"/>
  <c r="L730" i="1" s="1"/>
  <c r="F730" i="1"/>
  <c r="A731" i="1"/>
  <c r="E730" i="1" l="1"/>
  <c r="B731" i="1"/>
  <c r="L731" i="1" s="1"/>
  <c r="F731" i="1"/>
  <c r="G730" i="1"/>
  <c r="A732" i="1"/>
  <c r="E731" i="1" l="1"/>
  <c r="D730" i="1"/>
  <c r="G731" i="1"/>
  <c r="D731" i="1" l="1"/>
  <c r="B732" i="1"/>
  <c r="L732" i="1" s="1"/>
  <c r="F732" i="1"/>
  <c r="A733" i="1"/>
  <c r="E732" i="1" l="1"/>
  <c r="B733" i="1"/>
  <c r="L733" i="1" s="1"/>
  <c r="F733" i="1"/>
  <c r="G732" i="1"/>
  <c r="A734" i="1"/>
  <c r="E733" i="1" l="1"/>
  <c r="D732" i="1"/>
  <c r="G733" i="1"/>
  <c r="D733" i="1" l="1"/>
  <c r="B734" i="1"/>
  <c r="L734" i="1" s="1"/>
  <c r="F734" i="1"/>
  <c r="A735" i="1"/>
  <c r="E734" i="1" l="1"/>
  <c r="B735" i="1"/>
  <c r="L735" i="1" s="1"/>
  <c r="F735" i="1"/>
  <c r="G734" i="1"/>
  <c r="A736" i="1"/>
  <c r="E735" i="1" l="1"/>
  <c r="D734" i="1"/>
  <c r="G735" i="1"/>
  <c r="D735" i="1" l="1"/>
  <c r="B736" i="1"/>
  <c r="L736" i="1" s="1"/>
  <c r="F736" i="1"/>
  <c r="A737" i="1"/>
  <c r="E736" i="1" l="1"/>
  <c r="B737" i="1"/>
  <c r="L737" i="1" s="1"/>
  <c r="F737" i="1"/>
  <c r="A738" i="1"/>
  <c r="G736" i="1"/>
  <c r="E737" i="1" l="1"/>
  <c r="D736" i="1"/>
  <c r="G737" i="1"/>
  <c r="D737" i="1" l="1"/>
  <c r="B738" i="1"/>
  <c r="L738" i="1" s="1"/>
  <c r="F738" i="1"/>
  <c r="A739" i="1"/>
  <c r="E738" i="1" l="1"/>
  <c r="B739" i="1"/>
  <c r="L739" i="1" s="1"/>
  <c r="F739" i="1"/>
  <c r="G738" i="1"/>
  <c r="A740" i="1"/>
  <c r="E739" i="1" l="1"/>
  <c r="D738" i="1"/>
  <c r="G739" i="1"/>
  <c r="D739" i="1" l="1"/>
  <c r="B740" i="1"/>
  <c r="L740" i="1" s="1"/>
  <c r="F740" i="1"/>
  <c r="A741" i="1"/>
  <c r="E740" i="1" l="1"/>
  <c r="B741" i="1"/>
  <c r="L741" i="1" s="1"/>
  <c r="F741" i="1"/>
  <c r="A742" i="1"/>
  <c r="G740" i="1"/>
  <c r="E741" i="1" l="1"/>
  <c r="D740" i="1"/>
  <c r="G741" i="1"/>
  <c r="D741" i="1" l="1"/>
  <c r="B742" i="1"/>
  <c r="L742" i="1" s="1"/>
  <c r="F742" i="1"/>
  <c r="A743" i="1"/>
  <c r="E742" i="1" l="1"/>
  <c r="B743" i="1"/>
  <c r="L743" i="1" s="1"/>
  <c r="F743" i="1"/>
  <c r="G742" i="1"/>
  <c r="A744" i="1"/>
  <c r="E743" i="1" l="1"/>
  <c r="D742" i="1"/>
  <c r="G743" i="1"/>
  <c r="D743" i="1" l="1"/>
  <c r="B744" i="1"/>
  <c r="L744" i="1" s="1"/>
  <c r="F744" i="1"/>
  <c r="A745" i="1"/>
  <c r="E744" i="1" l="1"/>
  <c r="B745" i="1"/>
  <c r="L745" i="1" s="1"/>
  <c r="F745" i="1"/>
  <c r="G744" i="1"/>
  <c r="A746" i="1"/>
  <c r="E745" i="1" l="1"/>
  <c r="D744" i="1"/>
  <c r="G745" i="1"/>
  <c r="D745" i="1" l="1"/>
  <c r="B746" i="1"/>
  <c r="L746" i="1" s="1"/>
  <c r="F746" i="1"/>
  <c r="A747" i="1"/>
  <c r="E746" i="1" l="1"/>
  <c r="B747" i="1"/>
  <c r="L747" i="1" s="1"/>
  <c r="F747" i="1"/>
  <c r="A748" i="1"/>
  <c r="G746" i="1"/>
  <c r="E747" i="1" l="1"/>
  <c r="D746" i="1"/>
  <c r="G747" i="1"/>
  <c r="D747" i="1" l="1"/>
  <c r="B748" i="1"/>
  <c r="L748" i="1" s="1"/>
  <c r="F748" i="1"/>
  <c r="A749" i="1"/>
  <c r="E748" i="1" l="1"/>
  <c r="B749" i="1"/>
  <c r="L749" i="1" s="1"/>
  <c r="F749" i="1"/>
  <c r="A750" i="1"/>
  <c r="G748" i="1"/>
  <c r="E749" i="1" l="1"/>
  <c r="D748" i="1"/>
  <c r="G749" i="1"/>
  <c r="D749" i="1" l="1"/>
  <c r="B750" i="1"/>
  <c r="L750" i="1" s="1"/>
  <c r="F750" i="1"/>
  <c r="A751" i="1"/>
  <c r="E750" i="1" l="1"/>
  <c r="B751" i="1"/>
  <c r="L751" i="1" s="1"/>
  <c r="F751" i="1"/>
  <c r="G750" i="1"/>
  <c r="A752" i="1"/>
  <c r="E751" i="1" l="1"/>
  <c r="D750" i="1"/>
  <c r="G751" i="1"/>
  <c r="D751" i="1" l="1"/>
  <c r="B752" i="1"/>
  <c r="L752" i="1" s="1"/>
  <c r="F752" i="1"/>
  <c r="A753" i="1"/>
  <c r="E752" i="1" l="1"/>
  <c r="B753" i="1"/>
  <c r="L753" i="1" s="1"/>
  <c r="F753" i="1"/>
  <c r="G752" i="1"/>
  <c r="A754" i="1"/>
  <c r="E753" i="1" l="1"/>
  <c r="D752" i="1"/>
  <c r="G753" i="1"/>
  <c r="D753" i="1" l="1"/>
  <c r="B754" i="1"/>
  <c r="L754" i="1" s="1"/>
  <c r="F754" i="1"/>
  <c r="A755" i="1"/>
  <c r="E754" i="1" l="1"/>
  <c r="B755" i="1"/>
  <c r="L755" i="1" s="1"/>
  <c r="F755" i="1"/>
  <c r="A756" i="1"/>
  <c r="G754" i="1"/>
  <c r="E755" i="1" l="1"/>
  <c r="D754" i="1"/>
  <c r="G755" i="1"/>
  <c r="D755" i="1" l="1"/>
  <c r="B756" i="1"/>
  <c r="L756" i="1" s="1"/>
  <c r="F756" i="1"/>
  <c r="A757" i="1"/>
  <c r="E756" i="1" l="1"/>
  <c r="B757" i="1"/>
  <c r="L757" i="1" s="1"/>
  <c r="F757" i="1"/>
  <c r="A758" i="1"/>
  <c r="G756" i="1"/>
  <c r="E757" i="1" l="1"/>
  <c r="D756" i="1"/>
  <c r="G757" i="1"/>
  <c r="D757" i="1" l="1"/>
  <c r="B758" i="1"/>
  <c r="L758" i="1" s="1"/>
  <c r="F758" i="1"/>
  <c r="G758" i="1"/>
  <c r="A759" i="1"/>
  <c r="E758" i="1" l="1"/>
  <c r="D758" i="1"/>
  <c r="B759" i="1"/>
  <c r="L759" i="1" s="1"/>
  <c r="F759" i="1"/>
  <c r="A760" i="1"/>
  <c r="G759" i="1"/>
  <c r="E759" i="1" l="1"/>
  <c r="D759" i="1"/>
  <c r="B760" i="1"/>
  <c r="L760" i="1" s="1"/>
  <c r="F760" i="1"/>
  <c r="A761" i="1"/>
  <c r="G760" i="1"/>
  <c r="E760" i="1" l="1"/>
  <c r="D760" i="1"/>
  <c r="B761" i="1"/>
  <c r="L761" i="1" s="1"/>
  <c r="F761" i="1"/>
  <c r="A762" i="1"/>
  <c r="G761" i="1"/>
  <c r="E761" i="1" l="1"/>
  <c r="D761" i="1"/>
  <c r="B762" i="1"/>
  <c r="L762" i="1" s="1"/>
  <c r="F762" i="1"/>
  <c r="G762" i="1"/>
  <c r="A763" i="1"/>
  <c r="E762" i="1" l="1"/>
  <c r="D762" i="1"/>
  <c r="B763" i="1"/>
  <c r="L763" i="1" s="1"/>
  <c r="F763" i="1"/>
  <c r="A764" i="1"/>
  <c r="G763" i="1"/>
  <c r="E763" i="1" l="1"/>
  <c r="D763" i="1"/>
  <c r="B764" i="1"/>
  <c r="L764" i="1" s="1"/>
  <c r="F764" i="1"/>
  <c r="G764" i="1"/>
  <c r="A765" i="1"/>
  <c r="E764" i="1" l="1"/>
  <c r="D764" i="1"/>
  <c r="B765" i="1"/>
  <c r="L765" i="1" s="1"/>
  <c r="F765" i="1"/>
  <c r="A766" i="1"/>
  <c r="G765" i="1"/>
  <c r="E765" i="1" l="1"/>
  <c r="D765" i="1"/>
  <c r="B766" i="1"/>
  <c r="L766" i="1" s="1"/>
  <c r="F766" i="1"/>
  <c r="A767" i="1"/>
  <c r="G766" i="1"/>
  <c r="E766" i="1" l="1"/>
  <c r="D766" i="1"/>
  <c r="B767" i="1"/>
  <c r="L767" i="1" s="1"/>
  <c r="F767" i="1"/>
  <c r="G767" i="1"/>
  <c r="A768" i="1"/>
  <c r="E767" i="1" l="1"/>
  <c r="D767" i="1"/>
  <c r="B768" i="1"/>
  <c r="L768" i="1" s="1"/>
  <c r="F768" i="1"/>
  <c r="A769" i="1"/>
  <c r="G768" i="1"/>
  <c r="E768" i="1" l="1"/>
  <c r="D768" i="1"/>
  <c r="B769" i="1"/>
  <c r="L769" i="1" s="1"/>
  <c r="F769" i="1"/>
  <c r="A770" i="1"/>
  <c r="G769" i="1"/>
  <c r="E769" i="1" l="1"/>
  <c r="D769" i="1"/>
  <c r="B770" i="1"/>
  <c r="L770" i="1" s="1"/>
  <c r="F770" i="1"/>
  <c r="G770" i="1"/>
  <c r="A771" i="1"/>
  <c r="E770" i="1" l="1"/>
  <c r="D770" i="1"/>
  <c r="B771" i="1"/>
  <c r="L771" i="1" s="1"/>
  <c r="F771" i="1"/>
  <c r="A772" i="1"/>
  <c r="G771" i="1"/>
  <c r="E771" i="1" l="1"/>
  <c r="D771" i="1"/>
  <c r="B772" i="1"/>
  <c r="L772" i="1" s="1"/>
  <c r="F772" i="1"/>
  <c r="A773" i="1"/>
  <c r="G772" i="1"/>
  <c r="E772" i="1" l="1"/>
  <c r="D772" i="1"/>
  <c r="B773" i="1"/>
  <c r="L773" i="1" s="1"/>
  <c r="F773" i="1"/>
  <c r="G773" i="1"/>
  <c r="A774" i="1"/>
  <c r="E773" i="1" l="1"/>
  <c r="D773" i="1"/>
  <c r="B774" i="1"/>
  <c r="L774" i="1" s="1"/>
  <c r="F774" i="1"/>
  <c r="G774" i="1"/>
  <c r="A775" i="1"/>
  <c r="E774" i="1" l="1"/>
  <c r="D774" i="1"/>
  <c r="B775" i="1"/>
  <c r="L775" i="1" s="1"/>
  <c r="F775" i="1"/>
  <c r="A776" i="1"/>
  <c r="G775" i="1"/>
  <c r="E775" i="1" l="1"/>
  <c r="D775" i="1"/>
  <c r="B776" i="1"/>
  <c r="L776" i="1" s="1"/>
  <c r="F776" i="1"/>
  <c r="G776" i="1"/>
  <c r="A777" i="1"/>
  <c r="E776" i="1" l="1"/>
  <c r="D776" i="1"/>
  <c r="B777" i="1"/>
  <c r="L777" i="1" s="1"/>
  <c r="F777" i="1"/>
  <c r="A778" i="1"/>
  <c r="G777" i="1"/>
  <c r="E777" i="1" l="1"/>
  <c r="D777" i="1"/>
  <c r="B778" i="1"/>
  <c r="L778" i="1" s="1"/>
  <c r="F778" i="1"/>
  <c r="G778" i="1"/>
  <c r="A779" i="1"/>
  <c r="E778" i="1" l="1"/>
  <c r="D778" i="1"/>
  <c r="B779" i="1"/>
  <c r="L779" i="1" s="1"/>
  <c r="F779" i="1"/>
  <c r="A780" i="1"/>
  <c r="G779" i="1"/>
  <c r="E779" i="1" l="1"/>
  <c r="D779" i="1"/>
  <c r="B780" i="1"/>
  <c r="L780" i="1" s="1"/>
  <c r="F780" i="1"/>
  <c r="A781" i="1"/>
  <c r="G780" i="1"/>
  <c r="E780" i="1" l="1"/>
  <c r="D780" i="1"/>
  <c r="B781" i="1"/>
  <c r="L781" i="1" s="1"/>
  <c r="F781" i="1"/>
  <c r="G781" i="1"/>
  <c r="A782" i="1"/>
  <c r="E781" i="1" l="1"/>
  <c r="D781" i="1"/>
  <c r="B782" i="1"/>
  <c r="L782" i="1" s="1"/>
  <c r="F782" i="1"/>
  <c r="G782" i="1"/>
  <c r="A783" i="1"/>
  <c r="E782" i="1" l="1"/>
  <c r="D782" i="1"/>
  <c r="B783" i="1"/>
  <c r="L783" i="1" s="1"/>
  <c r="F783" i="1"/>
  <c r="G783" i="1"/>
  <c r="A784" i="1"/>
  <c r="E783" i="1" l="1"/>
  <c r="D783" i="1"/>
  <c r="B784" i="1"/>
  <c r="L784" i="1" s="1"/>
  <c r="F784" i="1"/>
  <c r="A785" i="1"/>
  <c r="G784" i="1"/>
  <c r="E784" i="1" l="1"/>
  <c r="D784" i="1"/>
  <c r="B785" i="1"/>
  <c r="L785" i="1" s="1"/>
  <c r="F785" i="1"/>
  <c r="A786" i="1"/>
  <c r="G785" i="1"/>
  <c r="E785" i="1" l="1"/>
  <c r="D785" i="1"/>
  <c r="B786" i="1"/>
  <c r="L786" i="1" s="1"/>
  <c r="F786" i="1"/>
  <c r="A787" i="1"/>
  <c r="G786" i="1"/>
  <c r="E786" i="1" l="1"/>
  <c r="D786" i="1"/>
  <c r="B787" i="1"/>
  <c r="L787" i="1" s="1"/>
  <c r="F787" i="1"/>
  <c r="A788" i="1"/>
  <c r="G787" i="1"/>
  <c r="E787" i="1" l="1"/>
  <c r="D787" i="1"/>
  <c r="B788" i="1"/>
  <c r="L788" i="1" s="1"/>
  <c r="F788" i="1"/>
  <c r="A789" i="1"/>
  <c r="G788" i="1"/>
  <c r="E788" i="1" l="1"/>
  <c r="D788" i="1"/>
  <c r="B789" i="1"/>
  <c r="L789" i="1" s="1"/>
  <c r="F789" i="1"/>
  <c r="G789" i="1"/>
  <c r="A790" i="1"/>
  <c r="E789" i="1" l="1"/>
  <c r="D789" i="1"/>
  <c r="B790" i="1"/>
  <c r="L790" i="1" s="1"/>
  <c r="F790" i="1"/>
  <c r="A791" i="1"/>
  <c r="G790" i="1"/>
  <c r="E790" i="1" l="1"/>
  <c r="D790" i="1"/>
  <c r="B791" i="1"/>
  <c r="L791" i="1" s="1"/>
  <c r="F791" i="1"/>
  <c r="G791" i="1"/>
  <c r="A792" i="1"/>
  <c r="E791" i="1" l="1"/>
  <c r="D791" i="1"/>
  <c r="B792" i="1"/>
  <c r="L792" i="1" s="1"/>
  <c r="F792" i="1"/>
  <c r="A793" i="1"/>
  <c r="G792" i="1"/>
  <c r="E792" i="1" l="1"/>
  <c r="D792" i="1"/>
  <c r="B793" i="1"/>
  <c r="L793" i="1" s="1"/>
  <c r="F793" i="1"/>
  <c r="G793" i="1"/>
  <c r="A794" i="1"/>
  <c r="E793" i="1" l="1"/>
  <c r="D793" i="1"/>
  <c r="B794" i="1"/>
  <c r="L794" i="1" s="1"/>
  <c r="F794" i="1"/>
  <c r="G794" i="1"/>
  <c r="A795" i="1"/>
  <c r="E794" i="1" l="1"/>
  <c r="D794" i="1"/>
  <c r="B795" i="1"/>
  <c r="L795" i="1" s="1"/>
  <c r="F795" i="1"/>
  <c r="A796" i="1"/>
  <c r="G795" i="1"/>
  <c r="E795" i="1" l="1"/>
  <c r="D795" i="1"/>
  <c r="B796" i="1"/>
  <c r="L796" i="1" s="1"/>
  <c r="F796" i="1"/>
  <c r="G796" i="1"/>
  <c r="A797" i="1"/>
  <c r="E796" i="1" l="1"/>
  <c r="D796" i="1"/>
  <c r="B797" i="1"/>
  <c r="L797" i="1" s="1"/>
  <c r="F797" i="1"/>
  <c r="A798" i="1"/>
  <c r="G797" i="1"/>
  <c r="E797" i="1" l="1"/>
  <c r="D797" i="1"/>
  <c r="B798" i="1"/>
  <c r="L798" i="1" s="1"/>
  <c r="F798" i="1"/>
  <c r="G798" i="1"/>
  <c r="A799" i="1"/>
  <c r="E798" i="1" l="1"/>
  <c r="D798" i="1"/>
  <c r="B799" i="1"/>
  <c r="L799" i="1" s="1"/>
  <c r="F799" i="1"/>
  <c r="G799" i="1"/>
  <c r="A800" i="1"/>
  <c r="E799" i="1" l="1"/>
  <c r="D799" i="1"/>
  <c r="B800" i="1"/>
  <c r="L800" i="1" s="1"/>
  <c r="F800" i="1"/>
  <c r="A801" i="1"/>
  <c r="G800" i="1"/>
  <c r="E800" i="1" l="1"/>
  <c r="D800" i="1"/>
  <c r="B801" i="1"/>
  <c r="L801" i="1" s="1"/>
  <c r="F801" i="1"/>
  <c r="A802" i="1"/>
  <c r="G801" i="1"/>
  <c r="E801" i="1" l="1"/>
  <c r="D801" i="1"/>
  <c r="B802" i="1"/>
  <c r="L802" i="1" s="1"/>
  <c r="F802" i="1"/>
  <c r="G802" i="1"/>
  <c r="A803" i="1"/>
  <c r="E802" i="1" l="1"/>
  <c r="D802" i="1"/>
  <c r="B803" i="1"/>
  <c r="L803" i="1" s="1"/>
  <c r="F803" i="1"/>
  <c r="G803" i="1"/>
  <c r="A804" i="1"/>
  <c r="E803" i="1" l="1"/>
  <c r="D803" i="1"/>
  <c r="B804" i="1"/>
  <c r="L804" i="1" s="1"/>
  <c r="F804" i="1"/>
  <c r="G804" i="1"/>
  <c r="A805" i="1"/>
  <c r="E804" i="1" l="1"/>
  <c r="D804" i="1"/>
  <c r="B805" i="1"/>
  <c r="L805" i="1" s="1"/>
  <c r="F805" i="1"/>
  <c r="A806" i="1"/>
  <c r="G805" i="1"/>
  <c r="E805" i="1" l="1"/>
  <c r="D805" i="1"/>
  <c r="B806" i="1"/>
  <c r="L806" i="1" s="1"/>
  <c r="F806" i="1"/>
  <c r="A807" i="1"/>
  <c r="G806" i="1"/>
  <c r="E806" i="1" l="1"/>
  <c r="D806" i="1"/>
  <c r="B807" i="1"/>
  <c r="L807" i="1" s="1"/>
  <c r="F807" i="1"/>
  <c r="A808" i="1"/>
  <c r="G807" i="1"/>
  <c r="E807" i="1" l="1"/>
  <c r="D807" i="1"/>
  <c r="B808" i="1"/>
  <c r="L808" i="1" s="1"/>
  <c r="F808" i="1"/>
  <c r="G808" i="1"/>
  <c r="A809" i="1"/>
  <c r="E808" i="1" l="1"/>
  <c r="D808" i="1"/>
  <c r="B809" i="1"/>
  <c r="L809" i="1" s="1"/>
  <c r="F809" i="1"/>
  <c r="A810" i="1"/>
  <c r="G809" i="1"/>
  <c r="E809" i="1" l="1"/>
  <c r="D809" i="1"/>
  <c r="B810" i="1"/>
  <c r="L810" i="1" s="1"/>
  <c r="F810" i="1"/>
  <c r="G810" i="1"/>
  <c r="A811" i="1"/>
  <c r="E810" i="1" l="1"/>
  <c r="D810" i="1"/>
  <c r="B811" i="1"/>
  <c r="L811" i="1" s="1"/>
  <c r="F811" i="1"/>
  <c r="G811" i="1"/>
  <c r="A812" i="1"/>
  <c r="E811" i="1" l="1"/>
  <c r="D811" i="1"/>
  <c r="B812" i="1"/>
  <c r="L812" i="1" s="1"/>
  <c r="F812" i="1"/>
  <c r="G812" i="1"/>
  <c r="A813" i="1"/>
  <c r="E812" i="1" l="1"/>
  <c r="D812" i="1"/>
  <c r="B813" i="1"/>
  <c r="L813" i="1" s="1"/>
  <c r="F813" i="1"/>
  <c r="A814" i="1"/>
  <c r="G813" i="1"/>
  <c r="E813" i="1" l="1"/>
  <c r="D813" i="1"/>
  <c r="B814" i="1"/>
  <c r="L814" i="1" s="1"/>
  <c r="F814" i="1"/>
  <c r="G814" i="1"/>
  <c r="A815" i="1"/>
  <c r="E814" i="1" l="1"/>
  <c r="D814" i="1"/>
  <c r="B815" i="1"/>
  <c r="L815" i="1" s="1"/>
  <c r="F815" i="1"/>
  <c r="G815" i="1"/>
  <c r="A816" i="1"/>
  <c r="E815" i="1" l="1"/>
  <c r="D815" i="1"/>
  <c r="B816" i="1"/>
  <c r="L816" i="1" s="1"/>
  <c r="F816" i="1"/>
  <c r="A817" i="1"/>
  <c r="G816" i="1"/>
  <c r="E816" i="1" l="1"/>
  <c r="D816" i="1"/>
  <c r="B817" i="1"/>
  <c r="L817" i="1" s="1"/>
  <c r="F817" i="1"/>
  <c r="A818" i="1"/>
  <c r="G817" i="1"/>
  <c r="E817" i="1" l="1"/>
  <c r="D817" i="1"/>
  <c r="B818" i="1"/>
  <c r="L818" i="1" s="1"/>
  <c r="F818" i="1"/>
  <c r="A819" i="1"/>
  <c r="G818" i="1"/>
  <c r="E818" i="1" l="1"/>
  <c r="D818" i="1"/>
  <c r="B819" i="1"/>
  <c r="L819" i="1" s="1"/>
  <c r="F819" i="1"/>
  <c r="G819" i="1"/>
  <c r="A820" i="1"/>
  <c r="E819" i="1" l="1"/>
  <c r="D819" i="1"/>
  <c r="B820" i="1"/>
  <c r="L820" i="1" s="1"/>
  <c r="F820" i="1"/>
  <c r="A821" i="1"/>
  <c r="G820" i="1"/>
  <c r="E820" i="1" l="1"/>
  <c r="D820" i="1"/>
  <c r="B821" i="1"/>
  <c r="L821" i="1" s="1"/>
  <c r="F821" i="1"/>
  <c r="A822" i="1"/>
  <c r="G821" i="1"/>
  <c r="E821" i="1" l="1"/>
  <c r="D821" i="1"/>
  <c r="B822" i="1"/>
  <c r="L822" i="1" s="1"/>
  <c r="F822" i="1"/>
  <c r="A823" i="1"/>
  <c r="G822" i="1"/>
  <c r="E822" i="1" l="1"/>
  <c r="D822" i="1"/>
  <c r="B823" i="1"/>
  <c r="L823" i="1" s="1"/>
  <c r="F823" i="1"/>
  <c r="A824" i="1"/>
  <c r="G823" i="1"/>
  <c r="E823" i="1" l="1"/>
  <c r="D823" i="1"/>
  <c r="B824" i="1"/>
  <c r="L824" i="1" s="1"/>
  <c r="F824" i="1"/>
  <c r="G824" i="1"/>
  <c r="A825" i="1"/>
  <c r="E824" i="1" l="1"/>
  <c r="D824" i="1"/>
  <c r="B825" i="1"/>
  <c r="L825" i="1" s="1"/>
  <c r="F825" i="1"/>
  <c r="G825" i="1"/>
  <c r="A826" i="1"/>
  <c r="E825" i="1" l="1"/>
  <c r="D825" i="1"/>
  <c r="B826" i="1"/>
  <c r="L826" i="1" s="1"/>
  <c r="F826" i="1"/>
  <c r="G826" i="1"/>
  <c r="A827" i="1"/>
  <c r="E826" i="1" l="1"/>
  <c r="D826" i="1"/>
  <c r="B827" i="1"/>
  <c r="L827" i="1" s="1"/>
  <c r="F827" i="1"/>
  <c r="G827" i="1"/>
  <c r="A828" i="1"/>
  <c r="E827" i="1" l="1"/>
  <c r="D827" i="1"/>
  <c r="B828" i="1"/>
  <c r="L828" i="1" s="1"/>
  <c r="F828" i="1"/>
  <c r="A829" i="1"/>
  <c r="G828" i="1"/>
  <c r="E828" i="1" l="1"/>
  <c r="D828" i="1"/>
  <c r="B829" i="1"/>
  <c r="L829" i="1" s="1"/>
  <c r="F829" i="1"/>
  <c r="G829" i="1"/>
  <c r="A830" i="1"/>
  <c r="E829" i="1" l="1"/>
  <c r="D829" i="1"/>
  <c r="B830" i="1"/>
  <c r="L830" i="1" s="1"/>
  <c r="F830" i="1"/>
  <c r="A831" i="1"/>
  <c r="G830" i="1"/>
  <c r="E830" i="1" l="1"/>
  <c r="D830" i="1"/>
  <c r="B831" i="1"/>
  <c r="L831" i="1" s="1"/>
  <c r="F831" i="1"/>
  <c r="A832" i="1"/>
  <c r="G831" i="1"/>
  <c r="E831" i="1" l="1"/>
  <c r="D831" i="1"/>
  <c r="B832" i="1"/>
  <c r="L832" i="1" s="1"/>
  <c r="F832" i="1"/>
  <c r="G832" i="1"/>
  <c r="A833" i="1"/>
  <c r="E832" i="1" l="1"/>
  <c r="D832" i="1"/>
  <c r="B833" i="1"/>
  <c r="L833" i="1" s="1"/>
  <c r="F833" i="1"/>
  <c r="A834" i="1"/>
  <c r="G833" i="1"/>
  <c r="E833" i="1" l="1"/>
  <c r="D833" i="1"/>
  <c r="B834" i="1"/>
  <c r="L834" i="1" s="1"/>
  <c r="F834" i="1"/>
  <c r="G834" i="1"/>
  <c r="A835" i="1"/>
  <c r="E834" i="1" l="1"/>
  <c r="D834" i="1"/>
  <c r="B835" i="1"/>
  <c r="L835" i="1" s="1"/>
  <c r="F835" i="1"/>
  <c r="A836" i="1"/>
  <c r="G835" i="1"/>
  <c r="E835" i="1" l="1"/>
  <c r="D835" i="1"/>
  <c r="B836" i="1"/>
  <c r="L836" i="1" s="1"/>
  <c r="F836" i="1"/>
  <c r="G836" i="1"/>
  <c r="A837" i="1"/>
  <c r="E836" i="1" l="1"/>
  <c r="D836" i="1"/>
  <c r="B837" i="1"/>
  <c r="L837" i="1" s="1"/>
  <c r="F837" i="1"/>
  <c r="G837" i="1"/>
  <c r="A838" i="1"/>
  <c r="E837" i="1" l="1"/>
  <c r="D837" i="1"/>
  <c r="B838" i="1"/>
  <c r="L838" i="1" s="1"/>
  <c r="F838" i="1"/>
  <c r="A839" i="1"/>
  <c r="G838" i="1"/>
  <c r="E838" i="1" l="1"/>
  <c r="D838" i="1"/>
  <c r="B839" i="1"/>
  <c r="L839" i="1" s="1"/>
  <c r="F839" i="1"/>
  <c r="G839" i="1"/>
  <c r="A840" i="1"/>
  <c r="E839" i="1" l="1"/>
  <c r="D839" i="1"/>
  <c r="B840" i="1"/>
  <c r="L840" i="1" s="1"/>
  <c r="F840" i="1"/>
  <c r="A841" i="1"/>
  <c r="G840" i="1"/>
  <c r="E840" i="1" l="1"/>
  <c r="D840" i="1"/>
  <c r="B841" i="1"/>
  <c r="L841" i="1" s="1"/>
  <c r="F841" i="1"/>
  <c r="G841" i="1"/>
  <c r="A842" i="1"/>
  <c r="E841" i="1" l="1"/>
  <c r="D841" i="1"/>
  <c r="B842" i="1"/>
  <c r="L842" i="1" s="1"/>
  <c r="F842" i="1"/>
  <c r="A843" i="1"/>
  <c r="G842" i="1"/>
  <c r="E842" i="1" l="1"/>
  <c r="D842" i="1"/>
  <c r="B843" i="1"/>
  <c r="L843" i="1" s="1"/>
  <c r="F843" i="1"/>
  <c r="A844" i="1"/>
  <c r="G843" i="1"/>
  <c r="E843" i="1" l="1"/>
  <c r="D843" i="1"/>
  <c r="B844" i="1"/>
  <c r="L844" i="1" s="1"/>
  <c r="F844" i="1"/>
  <c r="A845" i="1"/>
  <c r="G844" i="1"/>
  <c r="E844" i="1" l="1"/>
  <c r="D844" i="1"/>
  <c r="B845" i="1"/>
  <c r="L845" i="1" s="1"/>
  <c r="F845" i="1"/>
  <c r="G845" i="1"/>
  <c r="A846" i="1"/>
  <c r="E845" i="1" l="1"/>
  <c r="D845" i="1"/>
  <c r="B846" i="1"/>
  <c r="L846" i="1" s="1"/>
  <c r="F846" i="1"/>
  <c r="A847" i="1"/>
  <c r="G846" i="1"/>
  <c r="E846" i="1" l="1"/>
  <c r="D846" i="1"/>
  <c r="B847" i="1"/>
  <c r="L847" i="1" s="1"/>
  <c r="F847" i="1"/>
  <c r="G847" i="1"/>
  <c r="A848" i="1"/>
  <c r="E847" i="1" l="1"/>
  <c r="D847" i="1"/>
  <c r="B848" i="1"/>
  <c r="L848" i="1" s="1"/>
  <c r="F848" i="1"/>
  <c r="G848" i="1"/>
  <c r="A849" i="1"/>
  <c r="E848" i="1" l="1"/>
  <c r="D848" i="1"/>
  <c r="B849" i="1"/>
  <c r="L849" i="1" s="1"/>
  <c r="F849" i="1"/>
  <c r="G849" i="1"/>
  <c r="A850" i="1"/>
  <c r="E849" i="1" l="1"/>
  <c r="D849" i="1"/>
  <c r="B850" i="1"/>
  <c r="L850" i="1" s="1"/>
  <c r="F850" i="1"/>
  <c r="G850" i="1"/>
  <c r="A851" i="1"/>
  <c r="E850" i="1" l="1"/>
  <c r="D850" i="1"/>
  <c r="B851" i="1"/>
  <c r="L851" i="1" s="1"/>
  <c r="F851" i="1"/>
  <c r="G851" i="1"/>
  <c r="A852" i="1"/>
  <c r="E851" i="1" l="1"/>
  <c r="D851" i="1"/>
  <c r="B852" i="1"/>
  <c r="L852" i="1" s="1"/>
  <c r="F852" i="1"/>
  <c r="A853" i="1"/>
  <c r="G852" i="1"/>
  <c r="E852" i="1" l="1"/>
  <c r="D852" i="1"/>
  <c r="B853" i="1"/>
  <c r="L853" i="1" s="1"/>
  <c r="F853" i="1"/>
  <c r="G853" i="1"/>
  <c r="A854" i="1"/>
  <c r="E853" i="1" l="1"/>
  <c r="D853" i="1"/>
  <c r="B854" i="1"/>
  <c r="L854" i="1" s="1"/>
  <c r="F854" i="1"/>
  <c r="A855" i="1"/>
  <c r="G854" i="1"/>
  <c r="E854" i="1" l="1"/>
  <c r="D854" i="1"/>
  <c r="B855" i="1"/>
  <c r="L855" i="1" s="1"/>
  <c r="F855" i="1"/>
  <c r="G855" i="1"/>
  <c r="A856" i="1"/>
  <c r="E855" i="1" l="1"/>
  <c r="D855" i="1"/>
  <c r="B856" i="1"/>
  <c r="L856" i="1" s="1"/>
  <c r="F856" i="1"/>
  <c r="G856" i="1"/>
  <c r="A857" i="1"/>
  <c r="E856" i="1" l="1"/>
  <c r="D856" i="1"/>
  <c r="B857" i="1"/>
  <c r="L857" i="1" s="1"/>
  <c r="F857" i="1"/>
  <c r="A858" i="1"/>
  <c r="G857" i="1"/>
  <c r="E857" i="1" l="1"/>
  <c r="D857" i="1"/>
  <c r="B858" i="1"/>
  <c r="L858" i="1" s="1"/>
  <c r="F858" i="1"/>
  <c r="G858" i="1"/>
  <c r="A859" i="1"/>
  <c r="E858" i="1" l="1"/>
  <c r="D858" i="1"/>
  <c r="B859" i="1"/>
  <c r="L859" i="1" s="1"/>
  <c r="F859" i="1"/>
  <c r="G859" i="1"/>
  <c r="A860" i="1"/>
  <c r="E859" i="1" l="1"/>
  <c r="D859" i="1"/>
  <c r="B860" i="1"/>
  <c r="L860" i="1" s="1"/>
  <c r="F860" i="1"/>
  <c r="G860" i="1"/>
  <c r="A861" i="1"/>
  <c r="E860" i="1" l="1"/>
  <c r="D860" i="1"/>
  <c r="B861" i="1"/>
  <c r="L861" i="1" s="1"/>
  <c r="F861" i="1"/>
  <c r="A862" i="1"/>
  <c r="G861" i="1"/>
  <c r="E861" i="1" l="1"/>
  <c r="D861" i="1"/>
  <c r="B862" i="1"/>
  <c r="L862" i="1" s="1"/>
  <c r="F862" i="1"/>
  <c r="G862" i="1"/>
  <c r="A863" i="1"/>
  <c r="E862" i="1" l="1"/>
  <c r="D862" i="1"/>
  <c r="B863" i="1"/>
  <c r="L863" i="1" s="1"/>
  <c r="F863" i="1"/>
  <c r="G863" i="1"/>
  <c r="A864" i="1"/>
  <c r="E863" i="1" l="1"/>
  <c r="D863" i="1"/>
  <c r="B864" i="1"/>
  <c r="L864" i="1" s="1"/>
  <c r="F864" i="1"/>
  <c r="G864" i="1"/>
  <c r="A865" i="1"/>
  <c r="E864" i="1" l="1"/>
  <c r="D864" i="1"/>
  <c r="B865" i="1"/>
  <c r="L865" i="1" s="1"/>
  <c r="F865" i="1"/>
  <c r="A866" i="1"/>
  <c r="G865" i="1"/>
  <c r="E865" i="1" l="1"/>
  <c r="D865" i="1"/>
  <c r="B866" i="1"/>
  <c r="L866" i="1" s="1"/>
  <c r="F866" i="1"/>
  <c r="G866" i="1"/>
  <c r="A867" i="1"/>
  <c r="E866" i="1" l="1"/>
  <c r="D866" i="1"/>
  <c r="B867" i="1"/>
  <c r="L867" i="1" s="1"/>
  <c r="F867" i="1"/>
  <c r="A868" i="1"/>
  <c r="G867" i="1"/>
  <c r="E867" i="1" l="1"/>
  <c r="D867" i="1"/>
  <c r="B868" i="1"/>
  <c r="L868" i="1" s="1"/>
  <c r="F868" i="1"/>
  <c r="G868" i="1"/>
  <c r="A869" i="1"/>
  <c r="E868" i="1" l="1"/>
  <c r="D868" i="1"/>
  <c r="B869" i="1"/>
  <c r="L869" i="1" s="1"/>
  <c r="F869" i="1"/>
  <c r="A870" i="1"/>
  <c r="G869" i="1"/>
  <c r="E869" i="1" l="1"/>
  <c r="D869" i="1"/>
  <c r="B870" i="1"/>
  <c r="L870" i="1" s="1"/>
  <c r="F870" i="1"/>
  <c r="G870" i="1"/>
  <c r="A871" i="1"/>
  <c r="E870" i="1" l="1"/>
  <c r="D870" i="1"/>
  <c r="B871" i="1"/>
  <c r="L871" i="1" s="1"/>
  <c r="F871" i="1"/>
  <c r="G871" i="1"/>
  <c r="A872" i="1"/>
  <c r="E871" i="1" l="1"/>
  <c r="D871" i="1"/>
  <c r="B872" i="1"/>
  <c r="L872" i="1" s="1"/>
  <c r="F872" i="1"/>
  <c r="G872" i="1"/>
  <c r="A873" i="1"/>
  <c r="E872" i="1" l="1"/>
  <c r="D872" i="1"/>
  <c r="B873" i="1"/>
  <c r="L873" i="1" s="1"/>
  <c r="F873" i="1"/>
  <c r="G873" i="1"/>
  <c r="A874" i="1"/>
  <c r="E873" i="1" l="1"/>
  <c r="D873" i="1"/>
  <c r="B874" i="1"/>
  <c r="L874" i="1" s="1"/>
  <c r="F874" i="1"/>
  <c r="A875" i="1"/>
  <c r="G874" i="1"/>
  <c r="E874" i="1" l="1"/>
  <c r="D874" i="1"/>
  <c r="B875" i="1"/>
  <c r="L875" i="1" s="1"/>
  <c r="F875" i="1"/>
  <c r="G875" i="1"/>
  <c r="A876" i="1"/>
  <c r="E875" i="1" l="1"/>
  <c r="D875" i="1"/>
  <c r="B876" i="1"/>
  <c r="L876" i="1" s="1"/>
  <c r="F876" i="1"/>
  <c r="A877" i="1"/>
  <c r="G876" i="1"/>
  <c r="E876" i="1" l="1"/>
  <c r="D876" i="1"/>
  <c r="B877" i="1"/>
  <c r="L877" i="1" s="1"/>
  <c r="F877" i="1"/>
  <c r="A878" i="1"/>
  <c r="G877" i="1"/>
  <c r="E877" i="1" l="1"/>
  <c r="D877" i="1"/>
  <c r="B878" i="1"/>
  <c r="L878" i="1" s="1"/>
  <c r="F878" i="1"/>
  <c r="A879" i="1"/>
  <c r="G878" i="1"/>
  <c r="E878" i="1" l="1"/>
  <c r="D878" i="1"/>
  <c r="B879" i="1"/>
  <c r="L879" i="1" s="1"/>
  <c r="F879" i="1"/>
  <c r="A880" i="1"/>
  <c r="G879" i="1"/>
  <c r="E879" i="1" l="1"/>
  <c r="D879" i="1"/>
  <c r="B880" i="1"/>
  <c r="L880" i="1" s="1"/>
  <c r="F880" i="1"/>
  <c r="G880" i="1"/>
  <c r="A881" i="1"/>
  <c r="E880" i="1" l="1"/>
  <c r="D880" i="1"/>
  <c r="B881" i="1"/>
  <c r="L881" i="1" s="1"/>
  <c r="F881" i="1"/>
  <c r="G881" i="1"/>
  <c r="A882" i="1"/>
  <c r="E881" i="1" l="1"/>
  <c r="D881" i="1"/>
  <c r="B882" i="1"/>
  <c r="L882" i="1" s="1"/>
  <c r="F882" i="1"/>
  <c r="A883" i="1"/>
  <c r="G882" i="1"/>
  <c r="E882" i="1" l="1"/>
  <c r="D882" i="1"/>
  <c r="B883" i="1"/>
  <c r="L883" i="1" s="1"/>
  <c r="F883" i="1"/>
  <c r="A884" i="1"/>
  <c r="G883" i="1"/>
  <c r="E883" i="1" l="1"/>
  <c r="D883" i="1"/>
  <c r="B884" i="1"/>
  <c r="L884" i="1" s="1"/>
  <c r="F884" i="1"/>
  <c r="A885" i="1"/>
  <c r="G884" i="1"/>
  <c r="E884" i="1" l="1"/>
  <c r="D884" i="1"/>
  <c r="B885" i="1"/>
  <c r="L885" i="1" s="1"/>
  <c r="F885" i="1"/>
  <c r="G885" i="1"/>
  <c r="A886" i="1"/>
  <c r="E885" i="1" l="1"/>
  <c r="D885" i="1"/>
  <c r="B886" i="1"/>
  <c r="L886" i="1" s="1"/>
  <c r="F886" i="1"/>
  <c r="G886" i="1"/>
  <c r="A887" i="1"/>
  <c r="E886" i="1" l="1"/>
  <c r="D886" i="1"/>
  <c r="B887" i="1"/>
  <c r="L887" i="1" s="1"/>
  <c r="F887" i="1"/>
  <c r="G887" i="1"/>
  <c r="A888" i="1"/>
  <c r="E887" i="1" l="1"/>
  <c r="D887" i="1"/>
  <c r="B888" i="1"/>
  <c r="L888" i="1" s="1"/>
  <c r="F888" i="1"/>
  <c r="G888" i="1"/>
  <c r="A889" i="1"/>
  <c r="E888" i="1" l="1"/>
  <c r="D888" i="1"/>
  <c r="B889" i="1"/>
  <c r="L889" i="1" s="1"/>
  <c r="F889" i="1"/>
  <c r="A890" i="1"/>
  <c r="G889" i="1"/>
  <c r="E889" i="1" l="1"/>
  <c r="D889" i="1"/>
  <c r="B890" i="1"/>
  <c r="L890" i="1" s="1"/>
  <c r="F890" i="1"/>
  <c r="G890" i="1"/>
  <c r="A891" i="1"/>
  <c r="E890" i="1" l="1"/>
  <c r="D890" i="1"/>
  <c r="B891" i="1"/>
  <c r="L891" i="1" s="1"/>
  <c r="F891" i="1"/>
  <c r="G891" i="1"/>
  <c r="A892" i="1"/>
  <c r="E891" i="1" l="1"/>
  <c r="D891" i="1"/>
  <c r="B892" i="1"/>
  <c r="L892" i="1" s="1"/>
  <c r="F892" i="1"/>
  <c r="A893" i="1"/>
  <c r="G892" i="1"/>
  <c r="E892" i="1" l="1"/>
  <c r="D892" i="1"/>
  <c r="B893" i="1"/>
  <c r="L893" i="1" s="1"/>
  <c r="F893" i="1"/>
  <c r="G893" i="1"/>
  <c r="A894" i="1"/>
  <c r="E893" i="1" l="1"/>
  <c r="D893" i="1"/>
  <c r="B894" i="1"/>
  <c r="L894" i="1" s="1"/>
  <c r="F894" i="1"/>
  <c r="A895" i="1"/>
  <c r="G894" i="1"/>
  <c r="E894" i="1" l="1"/>
  <c r="D894" i="1"/>
  <c r="B895" i="1"/>
  <c r="L895" i="1" s="1"/>
  <c r="F895" i="1"/>
  <c r="A896" i="1"/>
  <c r="G895" i="1"/>
  <c r="E895" i="1" l="1"/>
  <c r="D895" i="1"/>
  <c r="B896" i="1"/>
  <c r="L896" i="1" s="1"/>
  <c r="F896" i="1"/>
  <c r="A897" i="1"/>
  <c r="G896" i="1"/>
  <c r="E896" i="1" l="1"/>
  <c r="D896" i="1"/>
  <c r="B897" i="1"/>
  <c r="L897" i="1" s="1"/>
  <c r="F897" i="1"/>
  <c r="A898" i="1"/>
  <c r="G897" i="1"/>
  <c r="E897" i="1" l="1"/>
  <c r="D897" i="1"/>
  <c r="B898" i="1"/>
  <c r="L898" i="1" s="1"/>
  <c r="F898" i="1"/>
  <c r="A899" i="1"/>
  <c r="G898" i="1"/>
  <c r="E898" i="1" l="1"/>
  <c r="D898" i="1"/>
  <c r="B899" i="1"/>
  <c r="L899" i="1" s="1"/>
  <c r="F899" i="1"/>
  <c r="G899" i="1"/>
  <c r="A900" i="1"/>
  <c r="E899" i="1" l="1"/>
  <c r="D899" i="1"/>
  <c r="B900" i="1"/>
  <c r="L900" i="1" s="1"/>
  <c r="F900" i="1"/>
  <c r="G900" i="1"/>
  <c r="A901" i="1"/>
  <c r="E900" i="1" l="1"/>
  <c r="D900" i="1"/>
  <c r="B901" i="1"/>
  <c r="L901" i="1" s="1"/>
  <c r="F901" i="1"/>
  <c r="G901" i="1"/>
  <c r="A902" i="1"/>
  <c r="E901" i="1" l="1"/>
  <c r="D901" i="1"/>
  <c r="B902" i="1"/>
  <c r="L902" i="1" s="1"/>
  <c r="F902" i="1"/>
  <c r="A903" i="1"/>
  <c r="G902" i="1"/>
  <c r="E902" i="1" l="1"/>
  <c r="D902" i="1"/>
  <c r="B903" i="1"/>
  <c r="L903" i="1" s="1"/>
  <c r="F903" i="1"/>
  <c r="G903" i="1"/>
  <c r="A904" i="1"/>
  <c r="E903" i="1" l="1"/>
  <c r="D903" i="1"/>
  <c r="B904" i="1"/>
  <c r="L904" i="1" s="1"/>
  <c r="F904" i="1"/>
  <c r="A905" i="1"/>
  <c r="G904" i="1"/>
  <c r="E904" i="1" l="1"/>
  <c r="D904" i="1"/>
  <c r="B905" i="1"/>
  <c r="L905" i="1" s="1"/>
  <c r="F905" i="1"/>
  <c r="G905" i="1"/>
  <c r="A906" i="1"/>
  <c r="E905" i="1" l="1"/>
  <c r="D905" i="1"/>
  <c r="B906" i="1"/>
  <c r="L906" i="1" s="1"/>
  <c r="F906" i="1"/>
  <c r="G906" i="1"/>
  <c r="A907" i="1"/>
  <c r="E906" i="1" l="1"/>
  <c r="D906" i="1"/>
  <c r="B907" i="1"/>
  <c r="L907" i="1" s="1"/>
  <c r="F907" i="1"/>
  <c r="G907" i="1"/>
  <c r="A908" i="1"/>
  <c r="E907" i="1" l="1"/>
  <c r="D907" i="1"/>
  <c r="B908" i="1"/>
  <c r="L908" i="1" s="1"/>
  <c r="F908" i="1"/>
  <c r="G908" i="1"/>
  <c r="A909" i="1"/>
  <c r="E908" i="1" l="1"/>
  <c r="D908" i="1"/>
  <c r="B909" i="1"/>
  <c r="L909" i="1" s="1"/>
  <c r="F909" i="1"/>
  <c r="G909" i="1"/>
  <c r="A910" i="1"/>
  <c r="E909" i="1" l="1"/>
  <c r="D909" i="1"/>
  <c r="B910" i="1"/>
  <c r="L910" i="1" s="1"/>
  <c r="F910" i="1"/>
  <c r="G910" i="1"/>
  <c r="A911" i="1"/>
  <c r="E910" i="1" l="1"/>
  <c r="D910" i="1"/>
  <c r="B911" i="1"/>
  <c r="L911" i="1" s="1"/>
  <c r="F911" i="1"/>
  <c r="G911" i="1"/>
  <c r="A912" i="1"/>
  <c r="E911" i="1" l="1"/>
  <c r="D911" i="1"/>
  <c r="B912" i="1"/>
  <c r="L912" i="1" s="1"/>
  <c r="F912" i="1"/>
  <c r="A913" i="1"/>
  <c r="G912" i="1"/>
  <c r="E912" i="1" l="1"/>
  <c r="D912" i="1"/>
  <c r="B913" i="1"/>
  <c r="L913" i="1" s="1"/>
  <c r="F913" i="1"/>
  <c r="A914" i="1"/>
  <c r="G913" i="1"/>
  <c r="E913" i="1" l="1"/>
  <c r="D913" i="1"/>
  <c r="B914" i="1"/>
  <c r="L914" i="1" s="1"/>
  <c r="F914" i="1"/>
  <c r="A915" i="1"/>
  <c r="G914" i="1"/>
  <c r="E914" i="1" l="1"/>
  <c r="D914" i="1"/>
  <c r="B915" i="1"/>
  <c r="L915" i="1" s="1"/>
  <c r="F915" i="1"/>
  <c r="G915" i="1"/>
  <c r="A916" i="1"/>
  <c r="E915" i="1" l="1"/>
  <c r="D915" i="1"/>
  <c r="B916" i="1"/>
  <c r="L916" i="1" s="1"/>
  <c r="F916" i="1"/>
  <c r="G916" i="1"/>
  <c r="A917" i="1"/>
  <c r="E916" i="1" l="1"/>
  <c r="D916" i="1"/>
  <c r="B917" i="1"/>
  <c r="L917" i="1" s="1"/>
  <c r="F917" i="1"/>
  <c r="G917" i="1"/>
  <c r="A918" i="1"/>
  <c r="E917" i="1" l="1"/>
  <c r="D917" i="1"/>
  <c r="B918" i="1"/>
  <c r="L918" i="1" s="1"/>
  <c r="F918" i="1"/>
  <c r="A919" i="1"/>
  <c r="G918" i="1"/>
  <c r="E918" i="1" l="1"/>
  <c r="D918" i="1"/>
  <c r="B919" i="1"/>
  <c r="L919" i="1" s="1"/>
  <c r="F919" i="1"/>
  <c r="G919" i="1"/>
  <c r="A920" i="1"/>
  <c r="E919" i="1" l="1"/>
  <c r="D919" i="1"/>
  <c r="B920" i="1"/>
  <c r="L920" i="1" s="1"/>
  <c r="F920" i="1"/>
  <c r="G920" i="1"/>
  <c r="A921" i="1"/>
  <c r="E920" i="1" l="1"/>
  <c r="D920" i="1"/>
  <c r="B921" i="1"/>
  <c r="L921" i="1" s="1"/>
  <c r="F921" i="1"/>
  <c r="A922" i="1"/>
  <c r="G921" i="1"/>
  <c r="E921" i="1" l="1"/>
  <c r="D921" i="1"/>
  <c r="B922" i="1"/>
  <c r="L922" i="1" s="1"/>
  <c r="F922" i="1"/>
  <c r="A923" i="1"/>
  <c r="G922" i="1"/>
  <c r="E922" i="1" l="1"/>
  <c r="D922" i="1"/>
  <c r="B923" i="1"/>
  <c r="L923" i="1" s="1"/>
  <c r="F923" i="1"/>
  <c r="A924" i="1"/>
  <c r="G923" i="1"/>
  <c r="E923" i="1" l="1"/>
  <c r="D923" i="1"/>
  <c r="B924" i="1"/>
  <c r="L924" i="1" s="1"/>
  <c r="F924" i="1"/>
  <c r="A925" i="1"/>
  <c r="G924" i="1"/>
  <c r="E924" i="1" l="1"/>
  <c r="D924" i="1"/>
  <c r="B925" i="1"/>
  <c r="L925" i="1" s="1"/>
  <c r="F925" i="1"/>
  <c r="G925" i="1"/>
  <c r="A926" i="1"/>
  <c r="E925" i="1" l="1"/>
  <c r="D925" i="1"/>
  <c r="B926" i="1"/>
  <c r="L926" i="1" s="1"/>
  <c r="F926" i="1"/>
  <c r="A927" i="1"/>
  <c r="G926" i="1"/>
  <c r="E926" i="1" l="1"/>
  <c r="D926" i="1"/>
  <c r="B927" i="1"/>
  <c r="L927" i="1" s="1"/>
  <c r="F927" i="1"/>
  <c r="A928" i="1"/>
  <c r="G927" i="1"/>
  <c r="E927" i="1" l="1"/>
  <c r="D927" i="1"/>
  <c r="B928" i="1"/>
  <c r="L928" i="1" s="1"/>
  <c r="F928" i="1"/>
  <c r="G928" i="1"/>
  <c r="A929" i="1"/>
  <c r="E928" i="1" l="1"/>
  <c r="D928" i="1"/>
  <c r="B929" i="1"/>
  <c r="L929" i="1" s="1"/>
  <c r="F929" i="1"/>
  <c r="G929" i="1"/>
  <c r="A930" i="1"/>
  <c r="E929" i="1" l="1"/>
  <c r="D929" i="1"/>
  <c r="B930" i="1"/>
  <c r="L930" i="1" s="1"/>
  <c r="F930" i="1"/>
  <c r="A931" i="1"/>
  <c r="G930" i="1"/>
  <c r="E930" i="1" l="1"/>
  <c r="D930" i="1"/>
  <c r="B931" i="1"/>
  <c r="L931" i="1" s="1"/>
  <c r="F931" i="1"/>
  <c r="G931" i="1"/>
  <c r="A932" i="1"/>
  <c r="E931" i="1" l="1"/>
  <c r="D931" i="1"/>
  <c r="B932" i="1"/>
  <c r="L932" i="1" s="1"/>
  <c r="F932" i="1"/>
  <c r="G932" i="1"/>
  <c r="A933" i="1"/>
  <c r="E932" i="1" l="1"/>
  <c r="D932" i="1"/>
  <c r="B933" i="1"/>
  <c r="L933" i="1" s="1"/>
  <c r="F933" i="1"/>
  <c r="G933" i="1"/>
  <c r="A934" i="1"/>
  <c r="E933" i="1" l="1"/>
  <c r="D933" i="1"/>
  <c r="B934" i="1"/>
  <c r="L934" i="1" s="1"/>
  <c r="F934" i="1"/>
  <c r="A935" i="1"/>
  <c r="G934" i="1"/>
  <c r="E934" i="1" l="1"/>
  <c r="D934" i="1"/>
  <c r="B935" i="1"/>
  <c r="L935" i="1" s="1"/>
  <c r="F935" i="1"/>
  <c r="G935" i="1"/>
  <c r="A936" i="1"/>
  <c r="E935" i="1" l="1"/>
  <c r="D935" i="1"/>
  <c r="B936" i="1"/>
  <c r="L936" i="1" s="1"/>
  <c r="F936" i="1"/>
  <c r="G936" i="1"/>
  <c r="A937" i="1"/>
  <c r="E936" i="1" l="1"/>
  <c r="D936" i="1"/>
  <c r="B937" i="1"/>
  <c r="L937" i="1" s="1"/>
  <c r="F937" i="1"/>
  <c r="G937" i="1"/>
  <c r="A938" i="1"/>
  <c r="E937" i="1" l="1"/>
  <c r="D937" i="1"/>
  <c r="B938" i="1"/>
  <c r="L938" i="1" s="1"/>
  <c r="F938" i="1"/>
  <c r="A939" i="1"/>
  <c r="G938" i="1"/>
  <c r="E938" i="1" l="1"/>
  <c r="D938" i="1"/>
  <c r="B939" i="1"/>
  <c r="L939" i="1" s="1"/>
  <c r="F939" i="1"/>
  <c r="G939" i="1"/>
  <c r="A940" i="1"/>
  <c r="E939" i="1" l="1"/>
  <c r="D939" i="1"/>
  <c r="B940" i="1"/>
  <c r="L940" i="1" s="1"/>
  <c r="F940" i="1"/>
  <c r="A941" i="1"/>
  <c r="G940" i="1"/>
  <c r="E940" i="1" l="1"/>
  <c r="D940" i="1"/>
  <c r="B941" i="1"/>
  <c r="L941" i="1" s="1"/>
  <c r="F941" i="1"/>
  <c r="G941" i="1"/>
  <c r="A942" i="1"/>
  <c r="E941" i="1" l="1"/>
  <c r="D941" i="1"/>
  <c r="B942" i="1"/>
  <c r="L942" i="1" s="1"/>
  <c r="F942" i="1"/>
  <c r="G942" i="1"/>
  <c r="A943" i="1"/>
  <c r="E942" i="1" l="1"/>
  <c r="D942" i="1"/>
  <c r="B943" i="1"/>
  <c r="L943" i="1" s="1"/>
  <c r="F943" i="1"/>
  <c r="G943" i="1"/>
  <c r="A944" i="1"/>
  <c r="E943" i="1" l="1"/>
  <c r="D943" i="1"/>
  <c r="B944" i="1"/>
  <c r="L944" i="1" s="1"/>
  <c r="F944" i="1"/>
  <c r="A945" i="1"/>
  <c r="G944" i="1"/>
  <c r="E944" i="1" l="1"/>
  <c r="D944" i="1"/>
  <c r="B945" i="1"/>
  <c r="L945" i="1" s="1"/>
  <c r="F945" i="1"/>
  <c r="A946" i="1"/>
  <c r="G945" i="1"/>
  <c r="E945" i="1" l="1"/>
  <c r="D945" i="1"/>
  <c r="B946" i="1"/>
  <c r="L946" i="1" s="1"/>
  <c r="F946" i="1"/>
  <c r="G946" i="1"/>
  <c r="A947" i="1"/>
  <c r="E946" i="1" l="1"/>
  <c r="D946" i="1"/>
  <c r="B947" i="1"/>
  <c r="L947" i="1" s="1"/>
  <c r="F947" i="1"/>
  <c r="A948" i="1"/>
  <c r="G947" i="1"/>
  <c r="E947" i="1" l="1"/>
  <c r="D947" i="1"/>
  <c r="B948" i="1"/>
  <c r="L948" i="1" s="1"/>
  <c r="F948" i="1"/>
  <c r="G948" i="1"/>
  <c r="A949" i="1"/>
  <c r="E948" i="1" l="1"/>
  <c r="D948" i="1"/>
  <c r="B949" i="1"/>
  <c r="L949" i="1" s="1"/>
  <c r="F949" i="1"/>
  <c r="A950" i="1"/>
  <c r="G949" i="1"/>
  <c r="E949" i="1" l="1"/>
  <c r="D949" i="1"/>
  <c r="B950" i="1"/>
  <c r="L950" i="1" s="1"/>
  <c r="F950" i="1"/>
  <c r="G950" i="1"/>
  <c r="A951" i="1"/>
  <c r="E950" i="1" l="1"/>
  <c r="D950" i="1"/>
  <c r="B951" i="1"/>
  <c r="L951" i="1" s="1"/>
  <c r="F951" i="1"/>
  <c r="G951" i="1"/>
  <c r="A952" i="1"/>
  <c r="E951" i="1" l="1"/>
  <c r="D951" i="1"/>
  <c r="B952" i="1"/>
  <c r="L952" i="1" s="1"/>
  <c r="F952" i="1"/>
  <c r="G952" i="1"/>
  <c r="A953" i="1"/>
  <c r="E952" i="1" l="1"/>
  <c r="D952" i="1"/>
  <c r="B953" i="1"/>
  <c r="L953" i="1" s="1"/>
  <c r="F953" i="1"/>
  <c r="A954" i="1"/>
  <c r="G953" i="1"/>
  <c r="E953" i="1" l="1"/>
  <c r="D953" i="1"/>
  <c r="B954" i="1"/>
  <c r="L954" i="1" s="1"/>
  <c r="F954" i="1"/>
  <c r="G954" i="1"/>
  <c r="A955" i="1"/>
  <c r="E954" i="1" l="1"/>
  <c r="D954" i="1"/>
  <c r="B955" i="1"/>
  <c r="L955" i="1" s="1"/>
  <c r="F955" i="1"/>
  <c r="A956" i="1"/>
  <c r="G955" i="1"/>
  <c r="E955" i="1" l="1"/>
  <c r="D955" i="1"/>
  <c r="B956" i="1"/>
  <c r="L956" i="1" s="1"/>
  <c r="F956" i="1"/>
  <c r="A957" i="1"/>
  <c r="G956" i="1"/>
  <c r="E956" i="1" l="1"/>
  <c r="D956" i="1"/>
  <c r="B957" i="1"/>
  <c r="L957" i="1" s="1"/>
  <c r="F957" i="1"/>
  <c r="G957" i="1"/>
  <c r="A958" i="1"/>
  <c r="E957" i="1" l="1"/>
  <c r="D957" i="1"/>
  <c r="B958" i="1"/>
  <c r="L958" i="1" s="1"/>
  <c r="F958" i="1"/>
  <c r="A959" i="1"/>
  <c r="G958" i="1"/>
  <c r="E958" i="1" l="1"/>
  <c r="D958" i="1"/>
  <c r="B959" i="1"/>
  <c r="L959" i="1" s="1"/>
  <c r="F959" i="1"/>
  <c r="A960" i="1"/>
  <c r="G959" i="1"/>
  <c r="E959" i="1" l="1"/>
  <c r="D959" i="1"/>
  <c r="B960" i="1"/>
  <c r="L960" i="1" s="1"/>
  <c r="F960" i="1"/>
  <c r="G960" i="1"/>
  <c r="A961" i="1"/>
  <c r="E960" i="1" l="1"/>
  <c r="D960" i="1"/>
  <c r="B961" i="1"/>
  <c r="L961" i="1" s="1"/>
  <c r="F961" i="1"/>
  <c r="G961" i="1"/>
  <c r="A962" i="1"/>
  <c r="E961" i="1" l="1"/>
  <c r="D961" i="1"/>
  <c r="B962" i="1"/>
  <c r="L962" i="1" s="1"/>
  <c r="F962" i="1"/>
  <c r="G962" i="1"/>
  <c r="A963" i="1"/>
  <c r="E962" i="1" l="1"/>
  <c r="D962" i="1"/>
  <c r="B963" i="1"/>
  <c r="L963" i="1" s="1"/>
  <c r="F963" i="1"/>
  <c r="A964" i="1"/>
  <c r="G963" i="1"/>
  <c r="E963" i="1" l="1"/>
  <c r="D963" i="1"/>
  <c r="B964" i="1"/>
  <c r="L964" i="1" s="1"/>
  <c r="F964" i="1"/>
  <c r="G964" i="1"/>
  <c r="A965" i="1"/>
  <c r="E964" i="1" l="1"/>
  <c r="D964" i="1"/>
  <c r="B965" i="1"/>
  <c r="L965" i="1" s="1"/>
  <c r="F965" i="1"/>
  <c r="A966" i="1"/>
  <c r="G965" i="1"/>
  <c r="E965" i="1" l="1"/>
  <c r="D965" i="1"/>
  <c r="B966" i="1"/>
  <c r="L966" i="1" s="1"/>
  <c r="F966" i="1"/>
  <c r="G966" i="1"/>
  <c r="A967" i="1"/>
  <c r="E966" i="1" l="1"/>
  <c r="D966" i="1"/>
  <c r="B967" i="1"/>
  <c r="L967" i="1" s="1"/>
  <c r="F967" i="1"/>
  <c r="A968" i="1"/>
  <c r="G967" i="1"/>
  <c r="E967" i="1" l="1"/>
  <c r="D967" i="1"/>
  <c r="B968" i="1"/>
  <c r="L968" i="1" s="1"/>
  <c r="F968" i="1"/>
  <c r="A969" i="1"/>
  <c r="G968" i="1"/>
  <c r="E968" i="1" l="1"/>
  <c r="D968" i="1"/>
  <c r="B969" i="1"/>
  <c r="L969" i="1" s="1"/>
  <c r="F969" i="1"/>
  <c r="G969" i="1"/>
  <c r="A970" i="1"/>
  <c r="E969" i="1" l="1"/>
  <c r="D969" i="1"/>
  <c r="B970" i="1"/>
  <c r="L970" i="1" s="1"/>
  <c r="F970" i="1"/>
  <c r="G970" i="1"/>
  <c r="A971" i="1"/>
  <c r="E970" i="1" l="1"/>
  <c r="D970" i="1"/>
  <c r="B971" i="1"/>
  <c r="L971" i="1" s="1"/>
  <c r="F971" i="1"/>
  <c r="A972" i="1"/>
  <c r="G971" i="1"/>
  <c r="E971" i="1" l="1"/>
  <c r="D971" i="1"/>
  <c r="B972" i="1"/>
  <c r="L972" i="1" s="1"/>
  <c r="F972" i="1"/>
  <c r="A973" i="1"/>
  <c r="G972" i="1"/>
  <c r="E972" i="1" l="1"/>
  <c r="D972" i="1"/>
  <c r="B973" i="1"/>
  <c r="L973" i="1" s="1"/>
  <c r="F973" i="1"/>
  <c r="G973" i="1"/>
  <c r="A974" i="1"/>
  <c r="E973" i="1" l="1"/>
  <c r="D973" i="1"/>
  <c r="B974" i="1"/>
  <c r="L974" i="1" s="1"/>
  <c r="F974" i="1"/>
  <c r="A975" i="1"/>
  <c r="G974" i="1"/>
  <c r="E974" i="1" l="1"/>
  <c r="D974" i="1"/>
  <c r="B975" i="1"/>
  <c r="L975" i="1" s="1"/>
  <c r="F975" i="1"/>
  <c r="A976" i="1"/>
  <c r="G975" i="1"/>
  <c r="E975" i="1" l="1"/>
  <c r="D975" i="1"/>
  <c r="B976" i="1"/>
  <c r="L976" i="1" s="1"/>
  <c r="F976" i="1"/>
  <c r="A977" i="1"/>
  <c r="G976" i="1"/>
  <c r="E976" i="1" l="1"/>
  <c r="D976" i="1"/>
  <c r="B977" i="1"/>
  <c r="L977" i="1" s="1"/>
  <c r="F977" i="1"/>
  <c r="A978" i="1"/>
  <c r="G977" i="1"/>
  <c r="E977" i="1" l="1"/>
  <c r="D977" i="1"/>
  <c r="B978" i="1"/>
  <c r="L978" i="1" s="1"/>
  <c r="F978" i="1"/>
  <c r="A979" i="1"/>
  <c r="G978" i="1"/>
  <c r="E978" i="1" l="1"/>
  <c r="D978" i="1"/>
  <c r="B979" i="1"/>
  <c r="L979" i="1" s="1"/>
  <c r="F979" i="1"/>
  <c r="A980" i="1"/>
  <c r="G979" i="1"/>
  <c r="E979" i="1" l="1"/>
  <c r="D979" i="1"/>
  <c r="B980" i="1"/>
  <c r="L980" i="1" s="1"/>
  <c r="F980" i="1"/>
  <c r="G980" i="1"/>
  <c r="A981" i="1"/>
  <c r="E980" i="1" l="1"/>
  <c r="D980" i="1"/>
  <c r="B981" i="1"/>
  <c r="L981" i="1" s="1"/>
  <c r="F981" i="1"/>
  <c r="G981" i="1"/>
  <c r="A982" i="1"/>
  <c r="E981" i="1" l="1"/>
  <c r="D981" i="1"/>
  <c r="B982" i="1"/>
  <c r="L982" i="1" s="1"/>
  <c r="F982" i="1"/>
  <c r="G982" i="1"/>
  <c r="A983" i="1"/>
  <c r="E982" i="1" l="1"/>
  <c r="D982" i="1"/>
  <c r="B983" i="1"/>
  <c r="L983" i="1" s="1"/>
  <c r="F983" i="1"/>
  <c r="A984" i="1"/>
  <c r="G983" i="1"/>
  <c r="E983" i="1" l="1"/>
  <c r="D983" i="1"/>
  <c r="B984" i="1"/>
  <c r="L984" i="1" s="1"/>
  <c r="F984" i="1"/>
  <c r="G984" i="1"/>
  <c r="A985" i="1"/>
  <c r="E984" i="1" l="1"/>
  <c r="D984" i="1"/>
  <c r="B985" i="1"/>
  <c r="L985" i="1" s="1"/>
  <c r="F985" i="1"/>
  <c r="G985" i="1"/>
  <c r="A986" i="1"/>
  <c r="E985" i="1" l="1"/>
  <c r="D985" i="1"/>
  <c r="B986" i="1"/>
  <c r="L986" i="1" s="1"/>
  <c r="F986" i="1"/>
  <c r="G986" i="1"/>
  <c r="A987" i="1"/>
  <c r="E986" i="1" l="1"/>
  <c r="D986" i="1"/>
  <c r="B987" i="1"/>
  <c r="L987" i="1" s="1"/>
  <c r="F987" i="1"/>
  <c r="G987" i="1"/>
  <c r="A988" i="1"/>
  <c r="E987" i="1" l="1"/>
  <c r="D987" i="1"/>
  <c r="B988" i="1"/>
  <c r="L988" i="1" s="1"/>
  <c r="F988" i="1"/>
  <c r="A989" i="1"/>
  <c r="G988" i="1"/>
  <c r="E988" i="1" l="1"/>
  <c r="D988" i="1"/>
  <c r="B989" i="1"/>
  <c r="L989" i="1" s="1"/>
  <c r="F989" i="1"/>
  <c r="G989" i="1"/>
  <c r="A990" i="1"/>
  <c r="E989" i="1" l="1"/>
  <c r="D989" i="1"/>
  <c r="B990" i="1"/>
  <c r="L990" i="1" s="1"/>
  <c r="F990" i="1"/>
  <c r="G990" i="1"/>
  <c r="A991" i="1"/>
  <c r="E990" i="1" l="1"/>
  <c r="D990" i="1"/>
  <c r="B991" i="1"/>
  <c r="L991" i="1" s="1"/>
  <c r="F991" i="1"/>
  <c r="A992" i="1"/>
  <c r="G991" i="1"/>
  <c r="E991" i="1" l="1"/>
  <c r="D991" i="1"/>
  <c r="B992" i="1"/>
  <c r="L992" i="1" s="1"/>
  <c r="F992" i="1"/>
  <c r="G992" i="1"/>
  <c r="A993" i="1"/>
  <c r="E992" i="1" l="1"/>
  <c r="D992" i="1"/>
  <c r="B993" i="1"/>
  <c r="L993" i="1" s="1"/>
  <c r="F993" i="1"/>
  <c r="A994" i="1"/>
  <c r="G993" i="1"/>
  <c r="E993" i="1" l="1"/>
  <c r="D993" i="1"/>
  <c r="B994" i="1"/>
  <c r="L994" i="1" s="1"/>
  <c r="F994" i="1"/>
  <c r="G994" i="1"/>
  <c r="A995" i="1"/>
  <c r="E994" i="1" l="1"/>
  <c r="D994" i="1"/>
  <c r="B995" i="1"/>
  <c r="L995" i="1" s="1"/>
  <c r="F995" i="1"/>
  <c r="A996" i="1"/>
  <c r="G995" i="1"/>
  <c r="E995" i="1" l="1"/>
  <c r="D995" i="1"/>
  <c r="B996" i="1"/>
  <c r="L996" i="1" s="1"/>
  <c r="F996" i="1"/>
  <c r="G996" i="1"/>
  <c r="A997" i="1"/>
  <c r="E996" i="1" l="1"/>
  <c r="D996" i="1"/>
  <c r="B997" i="1"/>
  <c r="L997" i="1" s="1"/>
  <c r="F997" i="1"/>
  <c r="G997" i="1"/>
  <c r="A998" i="1"/>
  <c r="E997" i="1" l="1"/>
  <c r="D997" i="1"/>
  <c r="B998" i="1"/>
  <c r="L998" i="1" s="1"/>
  <c r="F998" i="1"/>
  <c r="G998" i="1"/>
  <c r="A999" i="1"/>
  <c r="E998" i="1" l="1"/>
  <c r="D998" i="1"/>
  <c r="B999" i="1"/>
  <c r="L999" i="1" s="1"/>
  <c r="F999" i="1"/>
  <c r="G999" i="1"/>
  <c r="A1000" i="1"/>
  <c r="E999" i="1" l="1"/>
  <c r="D999" i="1"/>
  <c r="B1000" i="1"/>
  <c r="L1000" i="1" s="1"/>
  <c r="F1000" i="1"/>
  <c r="G1000" i="1"/>
  <c r="A1001" i="1"/>
  <c r="E1000" i="1" l="1"/>
  <c r="D1000" i="1"/>
  <c r="B1001" i="1"/>
  <c r="L1001" i="1" s="1"/>
  <c r="F1001" i="1"/>
  <c r="A1002" i="1"/>
  <c r="G1001" i="1"/>
  <c r="E1001" i="1" l="1"/>
  <c r="D1001" i="1"/>
  <c r="B1002" i="1"/>
  <c r="L1002" i="1" s="1"/>
  <c r="F1002" i="1"/>
  <c r="A1003" i="1"/>
  <c r="G1002" i="1"/>
  <c r="E1002" i="1" l="1"/>
  <c r="D1002" i="1"/>
  <c r="B1003" i="1"/>
  <c r="L1003" i="1" s="1"/>
  <c r="F1003" i="1"/>
  <c r="G1003" i="1"/>
  <c r="A1004" i="1"/>
  <c r="E1003" i="1" l="1"/>
  <c r="D1003" i="1"/>
  <c r="B1004" i="1"/>
  <c r="L1004" i="1" s="1"/>
  <c r="F1004" i="1"/>
  <c r="A1005" i="1"/>
  <c r="G1004" i="1"/>
  <c r="E1004" i="1" l="1"/>
  <c r="D1004" i="1"/>
  <c r="B1005" i="1"/>
  <c r="L1005" i="1" s="1"/>
  <c r="F1005" i="1"/>
  <c r="G1005" i="1"/>
  <c r="A1006" i="1"/>
  <c r="E1005" i="1" l="1"/>
  <c r="D1005" i="1"/>
  <c r="B1006" i="1"/>
  <c r="L1006" i="1" s="1"/>
  <c r="F1006" i="1"/>
  <c r="G1006" i="1"/>
  <c r="A1007" i="1"/>
  <c r="E1006" i="1" l="1"/>
  <c r="D1006" i="1"/>
  <c r="B1007" i="1"/>
  <c r="L1007" i="1" s="1"/>
  <c r="F1007" i="1"/>
  <c r="G1007" i="1"/>
  <c r="A1008" i="1"/>
  <c r="E1007" i="1" l="1"/>
  <c r="D1007" i="1"/>
  <c r="B1008" i="1"/>
  <c r="L1008" i="1" s="1"/>
  <c r="F1008" i="1"/>
  <c r="A1009" i="1"/>
  <c r="G1008" i="1"/>
  <c r="E1008" i="1" l="1"/>
  <c r="D1008" i="1"/>
  <c r="B1009" i="1"/>
  <c r="L1009" i="1" s="1"/>
  <c r="F1009" i="1"/>
  <c r="G1009" i="1"/>
  <c r="A1010" i="1"/>
  <c r="E1009" i="1" l="1"/>
  <c r="D1009" i="1"/>
  <c r="B1010" i="1"/>
  <c r="L1010" i="1" s="1"/>
  <c r="F1010" i="1"/>
  <c r="G1010" i="1"/>
  <c r="A1011" i="1"/>
  <c r="E1010" i="1" l="1"/>
  <c r="D1010" i="1"/>
  <c r="B1011" i="1"/>
  <c r="L1011" i="1" s="1"/>
  <c r="F1011" i="1"/>
  <c r="G1011" i="1"/>
  <c r="A1012" i="1"/>
  <c r="E1011" i="1" l="1"/>
  <c r="D1011" i="1"/>
  <c r="B1012" i="1"/>
  <c r="L1012" i="1" s="1"/>
  <c r="F1012" i="1"/>
  <c r="G1012" i="1"/>
  <c r="A1013" i="1"/>
  <c r="E1012" i="1" l="1"/>
  <c r="D1012" i="1"/>
  <c r="B1013" i="1"/>
  <c r="L1013" i="1" s="1"/>
  <c r="F1013" i="1"/>
  <c r="G1013" i="1"/>
  <c r="A1014" i="1"/>
  <c r="E1013" i="1" l="1"/>
  <c r="D1013" i="1"/>
  <c r="B1014" i="1"/>
  <c r="L1014" i="1" s="1"/>
  <c r="F1014" i="1"/>
  <c r="G1014" i="1"/>
  <c r="A1015" i="1"/>
  <c r="E1014" i="1" l="1"/>
  <c r="D1014" i="1"/>
  <c r="B1015" i="1"/>
  <c r="L1015" i="1" s="1"/>
  <c r="F1015" i="1"/>
  <c r="A1016" i="1"/>
  <c r="G1015" i="1"/>
  <c r="E1015" i="1" l="1"/>
  <c r="D1015" i="1"/>
  <c r="B1016" i="1"/>
  <c r="L1016" i="1" s="1"/>
  <c r="F1016" i="1"/>
  <c r="A1017" i="1"/>
  <c r="G1016" i="1"/>
  <c r="E1016" i="1" l="1"/>
  <c r="D1016" i="1"/>
  <c r="B1017" i="1"/>
  <c r="L1017" i="1" s="1"/>
  <c r="F1017" i="1"/>
  <c r="G1017" i="1"/>
  <c r="A1018" i="1"/>
  <c r="E1017" i="1" l="1"/>
  <c r="D1017" i="1"/>
  <c r="B1018" i="1"/>
  <c r="L1018" i="1" s="1"/>
  <c r="F1018" i="1"/>
  <c r="A1019" i="1"/>
  <c r="G1018" i="1"/>
  <c r="E1018" i="1" l="1"/>
  <c r="D1018" i="1"/>
  <c r="B1019" i="1"/>
  <c r="L1019" i="1" s="1"/>
  <c r="F1019" i="1"/>
  <c r="G1019" i="1"/>
  <c r="A1020" i="1"/>
  <c r="E1019" i="1" l="1"/>
  <c r="D1019" i="1"/>
  <c r="B1020" i="1"/>
  <c r="L1020" i="1" s="1"/>
  <c r="F1020" i="1"/>
  <c r="G1020" i="1"/>
  <c r="A1021" i="1"/>
  <c r="E1020" i="1" l="1"/>
  <c r="D1020" i="1"/>
  <c r="B1021" i="1"/>
  <c r="L1021" i="1" s="1"/>
  <c r="F1021" i="1"/>
  <c r="A1022" i="1"/>
  <c r="G1021" i="1"/>
  <c r="E1021" i="1" l="1"/>
  <c r="D1021" i="1"/>
  <c r="B1022" i="1"/>
  <c r="L1022" i="1" s="1"/>
  <c r="F1022" i="1"/>
  <c r="A1023" i="1"/>
  <c r="G1022" i="1"/>
  <c r="E1022" i="1" l="1"/>
  <c r="D1022" i="1"/>
  <c r="B1023" i="1"/>
  <c r="L1023" i="1" s="1"/>
  <c r="F1023" i="1"/>
  <c r="G1023" i="1"/>
  <c r="A1024" i="1"/>
  <c r="E1023" i="1" l="1"/>
  <c r="D1023" i="1"/>
  <c r="B1024" i="1"/>
  <c r="L1024" i="1" s="1"/>
  <c r="F1024" i="1"/>
  <c r="G1024" i="1"/>
  <c r="A1025" i="1"/>
  <c r="E1024" i="1" l="1"/>
  <c r="D1024" i="1"/>
  <c r="B1025" i="1"/>
  <c r="L1025" i="1" s="1"/>
  <c r="F1025" i="1"/>
  <c r="G1025" i="1"/>
  <c r="A1026" i="1"/>
  <c r="E1025" i="1" l="1"/>
  <c r="D1025" i="1"/>
  <c r="B1026" i="1"/>
  <c r="L1026" i="1" s="1"/>
  <c r="F1026" i="1"/>
  <c r="G1026" i="1"/>
  <c r="A1027" i="1"/>
  <c r="E1026" i="1" l="1"/>
  <c r="D1026" i="1"/>
  <c r="B1027" i="1"/>
  <c r="L1027" i="1" s="1"/>
  <c r="F1027" i="1"/>
  <c r="A1028" i="1"/>
  <c r="G1027" i="1"/>
  <c r="E1027" i="1" l="1"/>
  <c r="D1027" i="1"/>
  <c r="B1028" i="1"/>
  <c r="L1028" i="1" s="1"/>
  <c r="F1028" i="1"/>
  <c r="A1029" i="1"/>
  <c r="G1028" i="1"/>
  <c r="E1028" i="1" l="1"/>
  <c r="D1028" i="1"/>
  <c r="B1029" i="1"/>
  <c r="L1029" i="1" s="1"/>
  <c r="F1029" i="1"/>
  <c r="A1030" i="1"/>
  <c r="G1029" i="1"/>
  <c r="E1029" i="1" l="1"/>
  <c r="D1029" i="1"/>
  <c r="B1030" i="1"/>
  <c r="L1030" i="1" s="1"/>
  <c r="F1030" i="1"/>
  <c r="A1031" i="1"/>
  <c r="G1030" i="1"/>
  <c r="E1030" i="1" l="1"/>
  <c r="D1030" i="1"/>
  <c r="B1031" i="1"/>
  <c r="L1031" i="1" s="1"/>
  <c r="F1031" i="1"/>
  <c r="G1031" i="1"/>
  <c r="A1032" i="1"/>
  <c r="E1031" i="1" l="1"/>
  <c r="D1031" i="1"/>
  <c r="B1032" i="1"/>
  <c r="L1032" i="1" s="1"/>
  <c r="F1032" i="1"/>
  <c r="G1032" i="1"/>
  <c r="A1033" i="1"/>
  <c r="E1032" i="1" l="1"/>
  <c r="D1032" i="1"/>
  <c r="B1033" i="1"/>
  <c r="L1033" i="1" s="1"/>
  <c r="F1033" i="1"/>
  <c r="A1034" i="1"/>
  <c r="G1033" i="1"/>
  <c r="E1033" i="1" l="1"/>
  <c r="D1033" i="1"/>
  <c r="B1034" i="1"/>
  <c r="L1034" i="1" s="1"/>
  <c r="F1034" i="1"/>
  <c r="G1034" i="1"/>
  <c r="A1035" i="1"/>
  <c r="E1034" i="1" l="1"/>
  <c r="D1034" i="1"/>
  <c r="B1035" i="1"/>
  <c r="L1035" i="1" s="1"/>
  <c r="F1035" i="1"/>
  <c r="A1036" i="1"/>
  <c r="G1035" i="1"/>
  <c r="E1035" i="1" l="1"/>
  <c r="D1035" i="1"/>
  <c r="B1036" i="1"/>
  <c r="L1036" i="1" s="1"/>
  <c r="F1036" i="1"/>
  <c r="A1037" i="1"/>
  <c r="G1036" i="1"/>
  <c r="E1036" i="1" l="1"/>
  <c r="D1036" i="1"/>
  <c r="B1037" i="1"/>
  <c r="L1037" i="1" s="1"/>
  <c r="F1037" i="1"/>
  <c r="A1038" i="1"/>
  <c r="G1037" i="1"/>
  <c r="E1037" i="1" l="1"/>
  <c r="D1037" i="1"/>
  <c r="B1038" i="1"/>
  <c r="L1038" i="1" s="1"/>
  <c r="F1038" i="1"/>
  <c r="G1038" i="1"/>
  <c r="A1039" i="1"/>
  <c r="E1038" i="1" l="1"/>
  <c r="D1038" i="1"/>
  <c r="B1039" i="1"/>
  <c r="L1039" i="1" s="1"/>
  <c r="F1039" i="1"/>
  <c r="A1040" i="1"/>
  <c r="G1039" i="1"/>
  <c r="E1039" i="1" l="1"/>
  <c r="D1039" i="1"/>
  <c r="B1040" i="1"/>
  <c r="L1040" i="1" s="1"/>
  <c r="F1040" i="1"/>
  <c r="A1041" i="1"/>
  <c r="G1040" i="1"/>
  <c r="E1040" i="1" l="1"/>
  <c r="D1040" i="1"/>
  <c r="B1041" i="1"/>
  <c r="L1041" i="1" s="1"/>
  <c r="F1041" i="1"/>
  <c r="A1042" i="1"/>
  <c r="G1041" i="1"/>
  <c r="E1041" i="1" l="1"/>
  <c r="D1041" i="1"/>
  <c r="B1042" i="1"/>
  <c r="L1042" i="1" s="1"/>
  <c r="F1042" i="1"/>
  <c r="G1042" i="1"/>
  <c r="A1043" i="1"/>
  <c r="E1042" i="1" l="1"/>
  <c r="D1042" i="1"/>
  <c r="B1043" i="1"/>
  <c r="L1043" i="1" s="1"/>
  <c r="F1043" i="1"/>
  <c r="A1044" i="1"/>
  <c r="G1043" i="1"/>
  <c r="E1043" i="1" l="1"/>
  <c r="D1043" i="1"/>
  <c r="B1044" i="1"/>
  <c r="L1044" i="1" s="1"/>
  <c r="F1044" i="1"/>
  <c r="G1044" i="1"/>
  <c r="A1045" i="1"/>
  <c r="E1044" i="1" l="1"/>
  <c r="D1044" i="1"/>
  <c r="B1045" i="1"/>
  <c r="L1045" i="1" s="1"/>
  <c r="F1045" i="1"/>
  <c r="A1046" i="1"/>
  <c r="G1045" i="1"/>
  <c r="E1045" i="1" l="1"/>
  <c r="D1045" i="1"/>
  <c r="B1046" i="1"/>
  <c r="L1046" i="1" s="1"/>
  <c r="F1046" i="1"/>
  <c r="A1047" i="1"/>
  <c r="G1046" i="1"/>
  <c r="E1046" i="1" l="1"/>
  <c r="D1046" i="1"/>
  <c r="B1047" i="1"/>
  <c r="L1047" i="1" s="1"/>
  <c r="F1047" i="1"/>
  <c r="G1047" i="1"/>
  <c r="A1048" i="1"/>
  <c r="E1047" i="1" l="1"/>
  <c r="D1047" i="1"/>
  <c r="B1048" i="1"/>
  <c r="L1048" i="1" s="1"/>
  <c r="F1048" i="1"/>
  <c r="G1048" i="1"/>
  <c r="A1049" i="1"/>
  <c r="E1048" i="1" l="1"/>
  <c r="D1048" i="1"/>
  <c r="B1049" i="1"/>
  <c r="L1049" i="1" s="1"/>
  <c r="F1049" i="1"/>
  <c r="A1050" i="1"/>
  <c r="G1049" i="1"/>
  <c r="E1049" i="1" l="1"/>
  <c r="D1049" i="1"/>
  <c r="B1050" i="1"/>
  <c r="L1050" i="1" s="1"/>
  <c r="F1050" i="1"/>
  <c r="A1051" i="1"/>
  <c r="G1050" i="1"/>
  <c r="E1050" i="1" l="1"/>
  <c r="D1050" i="1"/>
  <c r="B1051" i="1"/>
  <c r="L1051" i="1" s="1"/>
  <c r="F1051" i="1"/>
  <c r="A1052" i="1"/>
  <c r="G1051" i="1"/>
  <c r="E1051" i="1" l="1"/>
  <c r="D1051" i="1"/>
  <c r="B1052" i="1"/>
  <c r="L1052" i="1" s="1"/>
  <c r="F1052" i="1"/>
  <c r="A1053" i="1"/>
  <c r="G1052" i="1"/>
  <c r="E1052" i="1" l="1"/>
  <c r="D1052" i="1"/>
  <c r="B1053" i="1"/>
  <c r="L1053" i="1" s="1"/>
  <c r="F1053" i="1"/>
  <c r="G1053" i="1"/>
  <c r="A1054" i="1"/>
  <c r="E1053" i="1" l="1"/>
  <c r="D1053" i="1"/>
  <c r="B1054" i="1"/>
  <c r="L1054" i="1" s="1"/>
  <c r="F1054" i="1"/>
  <c r="A1055" i="1"/>
  <c r="G1054" i="1"/>
  <c r="E1054" i="1" l="1"/>
  <c r="D1054" i="1"/>
  <c r="B1055" i="1"/>
  <c r="L1055" i="1" s="1"/>
  <c r="F1055" i="1"/>
  <c r="A1056" i="1"/>
  <c r="G1055" i="1"/>
  <c r="E1055" i="1" l="1"/>
  <c r="D1055" i="1"/>
  <c r="B1056" i="1"/>
  <c r="L1056" i="1" s="1"/>
  <c r="F1056" i="1"/>
  <c r="G1056" i="1"/>
  <c r="A1057" i="1"/>
  <c r="E1056" i="1" l="1"/>
  <c r="D1056" i="1"/>
  <c r="B1057" i="1"/>
  <c r="L1057" i="1" s="1"/>
  <c r="F1057" i="1"/>
  <c r="G1057" i="1"/>
  <c r="A1058" i="1"/>
  <c r="E1057" i="1" l="1"/>
  <c r="D1057" i="1"/>
  <c r="B1058" i="1"/>
  <c r="L1058" i="1" s="1"/>
  <c r="F1058" i="1"/>
  <c r="A1059" i="1"/>
  <c r="G1058" i="1"/>
  <c r="E1058" i="1" l="1"/>
  <c r="D1058" i="1"/>
  <c r="B1059" i="1"/>
  <c r="L1059" i="1" s="1"/>
  <c r="F1059" i="1"/>
  <c r="G1059" i="1"/>
  <c r="A1060" i="1"/>
  <c r="E1059" i="1" l="1"/>
  <c r="D1059" i="1"/>
  <c r="B1060" i="1"/>
  <c r="L1060" i="1" s="1"/>
  <c r="F1060" i="1"/>
  <c r="A1061" i="1"/>
  <c r="G1060" i="1"/>
  <c r="E1060" i="1" l="1"/>
  <c r="D1060" i="1"/>
  <c r="B1061" i="1"/>
  <c r="L1061" i="1" s="1"/>
  <c r="F1061" i="1"/>
  <c r="G1061" i="1"/>
  <c r="A1062" i="1"/>
  <c r="E1061" i="1" l="1"/>
  <c r="D1061" i="1"/>
  <c r="B1062" i="1"/>
  <c r="L1062" i="1" s="1"/>
  <c r="F1062" i="1"/>
  <c r="A1063" i="1"/>
  <c r="G1062" i="1"/>
  <c r="E1062" i="1" l="1"/>
  <c r="D1062" i="1"/>
  <c r="B1063" i="1"/>
  <c r="L1063" i="1" s="1"/>
  <c r="F1063" i="1"/>
  <c r="A1064" i="1"/>
  <c r="G1063" i="1"/>
  <c r="E1063" i="1" l="1"/>
  <c r="D1063" i="1"/>
  <c r="B1064" i="1"/>
  <c r="L1064" i="1" s="1"/>
  <c r="F1064" i="1"/>
  <c r="G1064" i="1"/>
  <c r="A1065" i="1"/>
  <c r="E1064" i="1" l="1"/>
  <c r="D1064" i="1"/>
  <c r="B1065" i="1"/>
  <c r="L1065" i="1" s="1"/>
  <c r="F1065" i="1"/>
  <c r="A1066" i="1"/>
  <c r="G1065" i="1"/>
  <c r="E1065" i="1" l="1"/>
  <c r="D1065" i="1"/>
  <c r="B1066" i="1"/>
  <c r="L1066" i="1" s="1"/>
  <c r="F1066" i="1"/>
  <c r="G1066" i="1"/>
  <c r="A1067" i="1"/>
  <c r="E1066" i="1" l="1"/>
  <c r="D1066" i="1"/>
  <c r="B1067" i="1"/>
  <c r="L1067" i="1" s="1"/>
  <c r="F1067" i="1"/>
  <c r="A1068" i="1"/>
  <c r="G1067" i="1"/>
  <c r="E1067" i="1" l="1"/>
  <c r="D1067" i="1"/>
  <c r="B1068" i="1"/>
  <c r="L1068" i="1" s="1"/>
  <c r="F1068" i="1"/>
  <c r="G1068" i="1"/>
  <c r="A1069" i="1"/>
  <c r="E1068" i="1" l="1"/>
  <c r="D1068" i="1"/>
  <c r="B1069" i="1"/>
  <c r="L1069" i="1" s="1"/>
  <c r="F1069" i="1"/>
  <c r="A1070" i="1"/>
  <c r="G1069" i="1"/>
  <c r="E1069" i="1" l="1"/>
  <c r="D1069" i="1"/>
  <c r="B1070" i="1"/>
  <c r="L1070" i="1" s="1"/>
  <c r="F1070" i="1"/>
  <c r="A1071" i="1"/>
  <c r="G1070" i="1"/>
  <c r="E1070" i="1" l="1"/>
  <c r="D1070" i="1"/>
  <c r="B1071" i="1"/>
  <c r="L1071" i="1" s="1"/>
  <c r="F1071" i="1"/>
  <c r="G1071" i="1"/>
  <c r="A1072" i="1"/>
  <c r="E1071" i="1" l="1"/>
  <c r="D1071" i="1"/>
  <c r="B1072" i="1"/>
  <c r="L1072" i="1" s="1"/>
  <c r="F1072" i="1"/>
  <c r="A1073" i="1"/>
  <c r="G1072" i="1"/>
  <c r="E1072" i="1" l="1"/>
  <c r="D1072" i="1"/>
  <c r="B1073" i="1"/>
  <c r="L1073" i="1" s="1"/>
  <c r="F1073" i="1"/>
  <c r="A1074" i="1"/>
  <c r="G1073" i="1"/>
  <c r="E1073" i="1" l="1"/>
  <c r="D1073" i="1"/>
  <c r="B1074" i="1"/>
  <c r="L1074" i="1" s="1"/>
  <c r="F1074" i="1"/>
  <c r="G1074" i="1"/>
  <c r="A1075" i="1"/>
  <c r="E1074" i="1" l="1"/>
  <c r="D1074" i="1"/>
  <c r="B1075" i="1"/>
  <c r="L1075" i="1" s="1"/>
  <c r="F1075" i="1"/>
  <c r="A1076" i="1"/>
  <c r="G1075" i="1"/>
  <c r="E1075" i="1" l="1"/>
  <c r="D1075" i="1"/>
  <c r="B1076" i="1"/>
  <c r="L1076" i="1" s="1"/>
  <c r="F1076" i="1"/>
  <c r="A1077" i="1"/>
  <c r="G1076" i="1"/>
  <c r="E1076" i="1" l="1"/>
  <c r="D1076" i="1"/>
  <c r="B1077" i="1"/>
  <c r="L1077" i="1" s="1"/>
  <c r="F1077" i="1"/>
  <c r="G1077" i="1"/>
  <c r="A1078" i="1"/>
  <c r="E1077" i="1" l="1"/>
  <c r="D1077" i="1"/>
  <c r="B1078" i="1"/>
  <c r="L1078" i="1" s="1"/>
  <c r="F1078" i="1"/>
  <c r="A1079" i="1"/>
  <c r="G1078" i="1"/>
  <c r="E1078" i="1" l="1"/>
  <c r="D1078" i="1"/>
  <c r="B1079" i="1"/>
  <c r="L1079" i="1" s="1"/>
  <c r="F1079" i="1"/>
  <c r="G1079" i="1"/>
  <c r="A1080" i="1"/>
  <c r="E1079" i="1" l="1"/>
  <c r="D1079" i="1"/>
  <c r="B1080" i="1"/>
  <c r="L1080" i="1" s="1"/>
  <c r="F1080" i="1"/>
  <c r="A1081" i="1"/>
  <c r="G1080" i="1"/>
  <c r="E1080" i="1" l="1"/>
  <c r="D1080" i="1"/>
  <c r="B1081" i="1"/>
  <c r="L1081" i="1" s="1"/>
  <c r="F1081" i="1"/>
  <c r="A1082" i="1"/>
  <c r="G1081" i="1"/>
  <c r="E1081" i="1" l="1"/>
  <c r="D1081" i="1"/>
  <c r="B1082" i="1"/>
  <c r="L1082" i="1" s="1"/>
  <c r="F1082" i="1"/>
  <c r="A1083" i="1"/>
  <c r="G1082" i="1"/>
  <c r="E1082" i="1" l="1"/>
  <c r="D1082" i="1"/>
  <c r="B1083" i="1"/>
  <c r="L1083" i="1" s="1"/>
  <c r="F1083" i="1"/>
  <c r="A1084" i="1"/>
  <c r="G1083" i="1"/>
  <c r="E1083" i="1" l="1"/>
  <c r="D1083" i="1"/>
  <c r="B1084" i="1"/>
  <c r="L1084" i="1" s="1"/>
  <c r="F1084" i="1"/>
  <c r="A1085" i="1"/>
  <c r="G1084" i="1"/>
  <c r="E1084" i="1" l="1"/>
  <c r="D1084" i="1"/>
  <c r="B1085" i="1"/>
  <c r="L1085" i="1" s="1"/>
  <c r="F1085" i="1"/>
  <c r="A1086" i="1"/>
  <c r="G1085" i="1"/>
  <c r="E1085" i="1" l="1"/>
  <c r="D1085" i="1"/>
  <c r="B1086" i="1"/>
  <c r="L1086" i="1" s="1"/>
  <c r="F1086" i="1"/>
  <c r="G1086" i="1"/>
  <c r="A1087" i="1"/>
  <c r="E1086" i="1" l="1"/>
  <c r="D1086" i="1"/>
  <c r="B1087" i="1"/>
  <c r="L1087" i="1" s="1"/>
  <c r="F1087" i="1"/>
  <c r="A1088" i="1"/>
  <c r="G1087" i="1"/>
  <c r="E1087" i="1" l="1"/>
  <c r="D1087" i="1"/>
  <c r="B1088" i="1"/>
  <c r="L1088" i="1" s="1"/>
  <c r="F1088" i="1"/>
  <c r="A1089" i="1"/>
  <c r="G1088" i="1"/>
  <c r="E1088" i="1" l="1"/>
  <c r="D1088" i="1"/>
  <c r="B1089" i="1"/>
  <c r="L1089" i="1" s="1"/>
  <c r="F1089" i="1"/>
  <c r="A1090" i="1"/>
  <c r="G1089" i="1"/>
  <c r="E1089" i="1" l="1"/>
  <c r="D1089" i="1"/>
  <c r="B1090" i="1"/>
  <c r="L1090" i="1" s="1"/>
  <c r="F1090" i="1"/>
  <c r="G1090" i="1"/>
  <c r="A1091" i="1"/>
  <c r="E1090" i="1" l="1"/>
  <c r="D1090" i="1"/>
  <c r="B1091" i="1"/>
  <c r="L1091" i="1" s="1"/>
  <c r="F1091" i="1"/>
  <c r="A1092" i="1"/>
  <c r="G1091" i="1"/>
  <c r="E1091" i="1" l="1"/>
  <c r="D1091" i="1"/>
  <c r="B1092" i="1"/>
  <c r="L1092" i="1" s="1"/>
  <c r="F1092" i="1"/>
  <c r="D1093" i="1"/>
  <c r="E10" i="4" s="1"/>
  <c r="G1092" i="1"/>
  <c r="E8" i="4" l="1"/>
  <c r="E9" i="4"/>
  <c r="E6" i="4"/>
  <c r="E7" i="4"/>
  <c r="E4" i="4"/>
  <c r="E5" i="4"/>
  <c r="E11" i="4"/>
  <c r="E12" i="4"/>
  <c r="E15" i="4"/>
  <c r="E16" i="4"/>
  <c r="E13" i="4"/>
  <c r="E14" i="4"/>
  <c r="E1092" i="1"/>
  <c r="D1092" i="1"/>
</calcChain>
</file>

<file path=xl/sharedStrings.xml><?xml version="1.0" encoding="utf-8"?>
<sst xmlns="http://schemas.openxmlformats.org/spreadsheetml/2006/main" count="1505" uniqueCount="1160">
  <si>
    <t>I1</t>
  </si>
  <si>
    <t>I2</t>
  </si>
  <si>
    <t>I3</t>
  </si>
  <si>
    <t>I5</t>
  </si>
  <si>
    <t>I6</t>
  </si>
  <si>
    <t>I7</t>
  </si>
  <si>
    <t>I8</t>
  </si>
  <si>
    <t>I9</t>
  </si>
  <si>
    <t>3. Atividade em território nacional durante o período de referência - a) Número total de operações realizadas com origem em Portugal;</t>
  </si>
  <si>
    <t>3. Atividade em território nacional durante o período de referência - b) Montante agregado, em euros, das operações realizadas com origem em Portugal;</t>
  </si>
  <si>
    <t>3. Atividade em território nacional durante o período de referência - c) Número total de operações realizadas com destino para Portugal;</t>
  </si>
  <si>
    <t>3. Atividade em território nacional durante o período de referência - d) Montante agregado, em euros, das operações realizadas com destino para Portugal;</t>
  </si>
  <si>
    <t>3. Atividade em território nacional durante o período de referência - e) Indicação das 10 jurisdições de destino das operações com origem em Portugal que apresentam o montante agregado mais elevado de operações; - 1.  ISO2</t>
  </si>
  <si>
    <t>3. Atividade em território nacional durante o período de referência - e) Indicação das 10 jurisdições de destino das operações com origem em Portugal que apresentam o montante agregado mais elevado de operações; - 2.  ISO2</t>
  </si>
  <si>
    <t>3. Atividade em território nacional durante o período de referência - e) Indicação das 10 jurisdições de destino das operações com origem em Portugal que apresentam o montante agregado mais elevado de operações; - 3.  ISO2</t>
  </si>
  <si>
    <t>3. Atividade em território nacional durante o período de referência - e) Indicação das 10 jurisdições de destino das operações com origem em Portugal que apresentam o montante agregado mais elevado de operações; - 4.  ISO2</t>
  </si>
  <si>
    <t>3. Atividade em território nacional durante o período de referência - e) Indicação das 10 jurisdições de destino das operações com origem em Portugal que apresentam o montante agregado mais elevado de operações; - 5.  ISO2</t>
  </si>
  <si>
    <t>3. Atividade em território nacional durante o período de referência - e) Indicação das 10 jurisdições de destino das operações com origem em Portugal que apresentam o montante agregado mais elevado de operações; - 6.  ISO2</t>
  </si>
  <si>
    <t>3. Atividade em território nacional durante o período de referência - e) Indicação das 10 jurisdições de destino das operações com origem em Portugal que apresentam o montante agregado mais elevado de operações; - 7.  ISO2</t>
  </si>
  <si>
    <t>3. Atividade em território nacional durante o período de referência - e) Indicação das 10 jurisdições de destino das operações com origem em Portugal que apresentam o montante agregado mais elevado de operações; - 8.  ISO2</t>
  </si>
  <si>
    <t>3. Atividade em território nacional durante o período de referência - e) Indicação das 10 jurisdições de destino das operações com origem em Portugal que apresentam o montante agregado mais elevado de operações; - 9.  ISO2</t>
  </si>
  <si>
    <t>3. Atividade em território nacional durante o período de referência - e) Indicação das 10 jurisdições de destino das operações com origem em Portugal que apresentam o montante agregado mais elevado de operações; - 10. ISO2</t>
  </si>
  <si>
    <t>3. Atividade em território nacional durante o período de referência - f) Indicação das 10 jurisdições de origem das operações com destino em Portugal que apresentam o montante agregado mais elevado de operações; - 1.  ISO2</t>
  </si>
  <si>
    <t>3. Atividade em território nacional durante o período de referência - f) Indicação das 10 jurisdições de origem das operações com destino em Portugal que apresentam o montante agregado mais elevado de operações; - 2.  ISO2</t>
  </si>
  <si>
    <t>3. Atividade em território nacional durante o período de referência - f) Indicação das 10 jurisdições de origem das operações com destino em Portugal que apresentam o montante agregado mais elevado de operações; - 3.  ISO2</t>
  </si>
  <si>
    <t>3. Atividade em território nacional durante o período de referência - f) Indicação das 10 jurisdições de origem das operações com destino em Portugal que apresentam o montante agregado mais elevado de operações; - 4.  ISO2</t>
  </si>
  <si>
    <t>3. Atividade em território nacional durante o período de referência - f) Indicação das 10 jurisdições de origem das operações com destino em Portugal que apresentam o montante agregado mais elevado de operações; - 5.  ISO2</t>
  </si>
  <si>
    <t>3. Atividade em território nacional durante o período de referência - f) Indicação das 10 jurisdições de origem das operações com destino em Portugal que apresentam o montante agregado mais elevado de operações; - 6.  ISO2</t>
  </si>
  <si>
    <t>3. Atividade em território nacional durante o período de referência - f) Indicação das 10 jurisdições de origem das operações com destino em Portugal que apresentam o montante agregado mais elevado de operações; - 7.  ISO2</t>
  </si>
  <si>
    <t>3. Atividade em território nacional durante o período de referência - f) Indicação das 10 jurisdições de origem das operações com destino em Portugal que apresentam o montante agregado mais elevado de operações; - 8.  ISO2</t>
  </si>
  <si>
    <t>3. Atividade em território nacional durante o período de referência - f) Indicação das 10 jurisdições de origem das operações com destino em Portugal que apresentam o montante agregado mais elevado de operações; - 9.  ISO2</t>
  </si>
  <si>
    <t>3. Atividade em território nacional durante o período de referência - f) Indicação das 10 jurisdições de origem das operações com destino em Portugal que apresentam o montante agregado mais elevado de operações; - 10. ISO2</t>
  </si>
  <si>
    <t>3. Atividade em território nacional durante o período de referência - g) Canais de distribuição disponibilizados; - Outros</t>
  </si>
  <si>
    <t>3. Atividade em território nacional durante o período de referência - h) Número total de comunicações de operações suspeitas efetuadas, em Portugal ou no exterior, relativamente a operações realizadas com origem em Portugal;</t>
  </si>
  <si>
    <t>3. Atividade em território nacional durante o período de referência - i) Montante agregado, em euros, das operações comunicadas a que se refere a alínea h);</t>
  </si>
  <si>
    <t>3. Atividade em território nacional durante o período de referência - j) Número total de comunicações de operações suspeitas efetuadas, em Portugal ou no exterior, relativamente a operações realizadas com destino para Portugal;</t>
  </si>
  <si>
    <t>3. Atividade em território nacional durante o período de referência - k) Montante agregado, em euros, das operações comunicadas a que se refere a alínea j);</t>
  </si>
  <si>
    <t>3. Atividade em território nacional durante o período de referência - l) Indicação das jurisdições associadas a um risco mais elevado que tiveram operações com origem em ou destino para Portugal, com exceção das já reportadas ao abrigo nas alíneas e) e f), desde que o montante agregado das operações de ou para essas jurisdições seja igual ou superior, no período de referência, a € 1 000 000. - 1.  ISO2</t>
  </si>
  <si>
    <t>3. Atividade em território nacional durante o período de referência - l) Indicação das jurisdições associadas a um risco mais elevado que tiveram operações com origem em ou destino para Portugal, com exceção das já reportadas ao abrigo nas alíneas e) e f), desde que o montante agregado das operações de ou para essas jurisdições seja igual ou superior, no período de referência, a € 1 000 000. - 2.  ISO2</t>
  </si>
  <si>
    <t>3. Atividade em território nacional durante o período de referência - l) Indicação das jurisdições associadas a um risco mais elevado que tiveram operações com origem em ou destino para Portugal, com exceção das já reportadas ao abrigo nas alíneas e) e f), desde que o montante agregado das operações de ou para essas jurisdições seja igual ou superior, no período de referência, a € 1 000 000. - 3.  ISO2</t>
  </si>
  <si>
    <t>3. Atividade em território nacional durante o período de referência - l) Indicação das jurisdições associadas a um risco mais elevado que tiveram operações com origem em ou destino para Portugal, com exceção das já reportadas ao abrigo nas alíneas e) e f), desde que o montante agregado das operações de ou para essas jurisdições seja igual ou superior, no período de referência, a € 1 000 000. - 4.  ISO2</t>
  </si>
  <si>
    <t>3. Atividade em território nacional durante o período de referência - l) Indicação das jurisdições associadas a um risco mais elevado que tiveram operações com origem em ou destino para Portugal, com exceção das já reportadas ao abrigo nas alíneas e) e f), desde que o montante agregado das operações de ou para essas jurisdições seja igual ou superior, no período de referência, a € 1 000 000. - 5.  ISO2</t>
  </si>
  <si>
    <t>3. Atividade em território nacional durante o período de referência - l) Indicação das jurisdições associadas a um risco mais elevado que tiveram operações com origem em ou destino para Portugal, com exceção das já reportadas ao abrigo nas alíneas e) e f), desde que o montante agregado das operações de ou para essas jurisdições seja igual ou superior, no período de referência, a € 1 000 000. - 6.  ISO2</t>
  </si>
  <si>
    <t>3. Atividade em território nacional durante o período de referência - l) Indicação das jurisdições associadas a um risco mais elevado que tiveram operações com origem em ou destino para Portugal, com exceção das já reportadas ao abrigo nas alíneas e) e f), desde que o montante agregado das operações de ou para essas jurisdições seja igual ou superior, no período de referência, a € 1 000 000. - 7.  ISO2</t>
  </si>
  <si>
    <t>3. Atividade em território nacional durante o período de referência - l) Indicação das jurisdições associadas a um risco mais elevado que tiveram operações com origem em ou destino para Portugal, com exceção das já reportadas ao abrigo nas alíneas e) e f), desde que o montante agregado das operações de ou para essas jurisdições seja igual ou superior, no período de referência, a € 1 000 000. - 8.  ISO2</t>
  </si>
  <si>
    <t>3. Atividade em território nacional durante o período de referência - l) Indicação das jurisdições associadas a um risco mais elevado que tiveram operações com origem em ou destino para Portugal, com exceção das já reportadas ao abrigo nas alíneas e) e f), desde que o montante agregado das operações de ou para essas jurisdições seja igual ou superior, no período de referência, a € 1 000 000. - 9.  ISO2</t>
  </si>
  <si>
    <t>3. Atividade em território nacional durante o período de referência - l) Indicação das jurisdições associadas a um risco mais elevado que tiveram operações com origem em ou destino para Portugal, com exceção das já reportadas ao abrigo nas alíneas e) e f), desde que o montante agregado das operações de ou para essas jurisdições seja igual ou superior, no período de referência, a € 1 000 000. - 10. ISO2</t>
  </si>
  <si>
    <t>3. Atividade em território nacional durante o período de referência - l) Indicação das jurisdições associadas a um risco mais elevado que tiveram operações com origem em ou destino para Portugal, com exceção das já reportadas ao abrigo nas alíneas e) e f), desde que o montante agregado das operações de ou para essas jurisdições seja igual ou superior, no período de referência, a € 1 000 000. - 11. ISO2</t>
  </si>
  <si>
    <t>3. Atividade em território nacional durante o período de referência - l) Indicação das jurisdições associadas a um risco mais elevado que tiveram operações com origem em ou destino para Portugal, com exceção das já reportadas ao abrigo nas alíneas e) e f), desde que o montante agregado das operações de ou para essas jurisdições seja igual ou superior, no período de referência, a € 1 000 000. - 12. ISO2</t>
  </si>
  <si>
    <t>3. Atividade em território nacional durante o período de referência - l) Indicação das jurisdições associadas a um risco mais elevado que tiveram operações com origem em ou destino para Portugal, com exceção das já reportadas ao abrigo nas alíneas e) e f), desde que o montante agregado das operações de ou para essas jurisdições seja igual ou superior, no período de referência, a € 1 000 000. - 13. ISO2</t>
  </si>
  <si>
    <t>3. Atividade em território nacional durante o período de referência - l) Indicação das jurisdições associadas a um risco mais elevado que tiveram operações com origem em ou destino para Portugal, com exceção das já reportadas ao abrigo nas alíneas e) e f), desde que o montante agregado das operações de ou para essas jurisdições seja igual ou superior, no período de referência, a € 1 000 000. - 14. ISO2</t>
  </si>
  <si>
    <t>3. Atividade em território nacional durante o período de referência - l) Indicação das jurisdições associadas a um risco mais elevado que tiveram operações com origem em ou destino para Portugal, com exceção das já reportadas ao abrigo nas alíneas e) e f), desde que o montante agregado das operações de ou para essas jurisdições seja igual ou superior, no período de referência, a € 1 000 000. - 15. ISO2</t>
  </si>
  <si>
    <t>3. Atividade em território nacional durante o período de referência - l) Indicação das jurisdições associadas a um risco mais elevado que tiveram operações com origem em ou destino para Portugal, com exceção das já reportadas ao abrigo nas alíneas e) e f), desde que o montante agregado das operações de ou para essas jurisdições seja igual ou superior, no período de referência, a € 1 000 000. - 16. ISO2</t>
  </si>
  <si>
    <t>3. Atividade em território nacional durante o período de referência - l) Indicação das jurisdições associadas a um risco mais elevado que tiveram operações com origem em ou destino para Portugal, com exceção das já reportadas ao abrigo nas alíneas e) e f), desde que o montante agregado das operações de ou para essas jurisdições seja igual ou superior, no período de referência, a € 1 000 000. - 17. ISO2</t>
  </si>
  <si>
    <t>3. Atividade em território nacional durante o período de referência - l) Indicação das jurisdições associadas a um risco mais elevado que tiveram operações com origem em ou destino para Portugal, com exceção das já reportadas ao abrigo nas alíneas e) e f), desde que o montante agregado das operações de ou para essas jurisdições seja igual ou superior, no período de referência, a € 1 000 000. - 18. ISO2</t>
  </si>
  <si>
    <t>3. Atividade em território nacional durante o período de referência - l) Indicação das jurisdições associadas a um risco mais elevado que tiveram operações com origem em ou destino para Portugal, com exceção das já reportadas ao abrigo nas alíneas e) e f), desde que o montante agregado das operações de ou para essas jurisdições seja igual ou superior, no período de referência, a € 1 000 000. - 19. ISO2</t>
  </si>
  <si>
    <t>3. Atividade em território nacional durante o período de referência - l) Indicação das jurisdições associadas a um risco mais elevado que tiveram operações com origem em ou destino para Portugal, com exceção das já reportadas ao abrigo nas alíneas e) e f), desde que o montante agregado das operações de ou para essas jurisdições seja igual ou superior, no período de referência, a € 1 000 000. - 20. ISO2</t>
  </si>
  <si>
    <t>3. Atividade em território nacional durante o período de referência - l) Indicação das jurisdições associadas a um risco mais elevado que tiveram operações com origem em ou destino para Portugal, com exceção das já reportadas ao abrigo nas alíneas e) e f), desde que o montante agregado das operações de ou para essas jurisdições seja igual ou superior, no período de referência, a € 1 000 000. - 21. ISO2</t>
  </si>
  <si>
    <t>3. Atividade em território nacional durante o período de referência - l) Indicação das jurisdições associadas a um risco mais elevado que tiveram operações com origem em ou destino para Portugal, com exceção das já reportadas ao abrigo nas alíneas e) e f), desde que o montante agregado das operações de ou para essas jurisdições seja igual ou superior, no período de referência, a € 1 000 000. - 22. ISO2</t>
  </si>
  <si>
    <t>3. Atividade em território nacional durante o período de referência - l) Indicação das jurisdições associadas a um risco mais elevado que tiveram operações com origem em ou destino para Portugal, com exceção das já reportadas ao abrigo nas alíneas e) e f), desde que o montante agregado das operações de ou para essas jurisdições seja igual ou superior, no período de referência, a € 1 000 000. - 23. ISO2</t>
  </si>
  <si>
    <t>3. Atividade em território nacional durante o período de referência - l) Indicação das jurisdições associadas a um risco mais elevado que tiveram operações com origem em ou destino para Portugal, com exceção das já reportadas ao abrigo nas alíneas e) e f), desde que o montante agregado das operações de ou para essas jurisdições seja igual ou superior, no período de referência, a € 1 000 000. - 24. ISO2</t>
  </si>
  <si>
    <t>3. Atividade em território nacional durante o período de referência - l) Indicação das jurisdições associadas a um risco mais elevado que tiveram operações com origem em ou destino para Portugal, com exceção das já reportadas ao abrigo nas alíneas e) e f), desde que o montante agregado das operações de ou para essas jurisdições seja igual ou superior, no período de referência, a € 1 000 000. - 25. ISO2</t>
  </si>
  <si>
    <t>3. Atividade em território nacional durante o período de referência - l) Indicação das jurisdições associadas a um risco mais elevado que tiveram operações com origem em ou destino para Portugal, com exceção das já reportadas ao abrigo nas alíneas e) e f), desde que o montante agregado das operações de ou para essas jurisdições seja igual ou superior, no período de referência, a € 1 000 000. - 26. ISO2</t>
  </si>
  <si>
    <t>3. Atividade em território nacional durante o período de referência - l) Indicação das jurisdições associadas a um risco mais elevado que tiveram operações com origem em ou destino para Portugal, com exceção das já reportadas ao abrigo nas alíneas e) e f), desde que o montante agregado das operações de ou para essas jurisdições seja igual ou superior, no período de referência, a € 1 000 000. - 27. ISO2</t>
  </si>
  <si>
    <t>3. Atividade em território nacional durante o período de referência - l) Indicação das jurisdições associadas a um risco mais elevado que tiveram operações com origem em ou destino para Portugal, com exceção das já reportadas ao abrigo nas alíneas e) e f), desde que o montante agregado das operações de ou para essas jurisdições seja igual ou superior, no período de referência, a € 1 000 000. - 28. ISO2</t>
  </si>
  <si>
    <t>3. Atividade em território nacional durante o período de referência - l) Indicação das jurisdições associadas a um risco mais elevado que tiveram operações com origem em ou destino para Portugal, com exceção das já reportadas ao abrigo nas alíneas e) e f), desde que o montante agregado das operações de ou para essas jurisdições seja igual ou superior, no período de referência, a € 1 000 000. - 29. ISO2</t>
  </si>
  <si>
    <t>3. Atividade em território nacional durante o período de referência - l) Indicação das jurisdições associadas a um risco mais elevado que tiveram operações com origem em ou destino para Portugal, com exceção das já reportadas ao abrigo nas alíneas e) e f), desde que o montante agregado das operações de ou para essas jurisdições seja igual ou superior, no período de referência, a € 1 000 000. - 30. ISO2</t>
  </si>
  <si>
    <t>3. Atividade em território nacional durante o período de referência - l) Indicação das jurisdições associadas a um risco mais elevado que tiveram operações com origem em ou destino para Portugal, com exceção das já reportadas ao abrigo nas alíneas e) e f), desde que o montante agregado das operações de ou para essas jurisdições seja igual ou superior, no período de referência, a € 1 000 000. - 31. ISO2</t>
  </si>
  <si>
    <t>3. Atividade em território nacional durante o período de referência - l) Indicação das jurisdições associadas a um risco mais elevado que tiveram operações com origem em ou destino para Portugal, com exceção das já reportadas ao abrigo nas alíneas e) e f), desde que o montante agregado das operações de ou para essas jurisdições seja igual ou superior, no período de referência, a € 1 000 000. - 32. ISO2</t>
  </si>
  <si>
    <t>3. Atividade em território nacional durante o período de referência - l) Indicação das jurisdições associadas a um risco mais elevado que tiveram operações com origem em ou destino para Portugal, com exceção das já reportadas ao abrigo nas alíneas e) e f), desde que o montante agregado das operações de ou para essas jurisdições seja igual ou superior, no período de referência, a € 1 000 000. - 33. ISO2</t>
  </si>
  <si>
    <t>3. Atividade em território nacional durante o período de referência - l) Indicação das jurisdições associadas a um risco mais elevado que tiveram operações com origem em ou destino para Portugal, com exceção das já reportadas ao abrigo nas alíneas e) e f), desde que o montante agregado das operações de ou para essas jurisdições seja igual ou superior, no período de referência, a € 1 000 000. - 34. ISO2</t>
  </si>
  <si>
    <t>3. Atividade em território nacional durante o período de referência - l) Indicação das jurisdições associadas a um risco mais elevado que tiveram operações com origem em ou destino para Portugal, com exceção das já reportadas ao abrigo nas alíneas e) e f), desde que o montante agregado das operações de ou para essas jurisdições seja igual ou superior, no período de referência, a € 1 000 000. - 35. ISO2</t>
  </si>
  <si>
    <t>3. Atividade em território nacional durante o período de referência - l) Indicação das jurisdições associadas a um risco mais elevado que tiveram operações com origem em ou destino para Portugal, com exceção das já reportadas ao abrigo nas alíneas e) e f), desde que o montante agregado das operações de ou para essas jurisdições seja igual ou superior, no período de referência, a € 1 000 000. - 36. ISO2</t>
  </si>
  <si>
    <t>3. Atividade em território nacional durante o período de referência - l) Indicação das jurisdições associadas a um risco mais elevado que tiveram operações com origem em ou destino para Portugal, com exceção das já reportadas ao abrigo nas alíneas e) e f), desde que o montante agregado das operações de ou para essas jurisdições seja igual ou superior, no período de referência, a € 1 000 000. - 37. ISO2</t>
  </si>
  <si>
    <t>3. Atividade em território nacional durante o período de referência - l) Indicação das jurisdições associadas a um risco mais elevado que tiveram operações com origem em ou destino para Portugal, com exceção das já reportadas ao abrigo nas alíneas e) e f), desde que o montante agregado das operações de ou para essas jurisdições seja igual ou superior, no período de referência, a € 1 000 000. - 38. ISO2</t>
  </si>
  <si>
    <t>3. Atividade em território nacional durante o período de referência - l) Indicação das jurisdições associadas a um risco mais elevado que tiveram operações com origem em ou destino para Portugal, com exceção das já reportadas ao abrigo nas alíneas e) e f), desde que o montante agregado das operações de ou para essas jurisdições seja igual ou superior, no período de referência, a € 1 000 000. - 39. ISO2</t>
  </si>
  <si>
    <t>3. Atividade em território nacional durante o período de referência - l) Indicação das jurisdições associadas a um risco mais elevado que tiveram operações com origem em ou destino para Portugal, com exceção das já reportadas ao abrigo nas alíneas e) e f), desde que o montante agregado das operações de ou para essas jurisdições seja igual ou superior, no período de referência, a € 1 000 000. - 40. ISO2</t>
  </si>
  <si>
    <t>3. Atividade em território nacional durante o período de referência - l) Indicação das jurisdições associadas a um risco mais elevado que tiveram operações com origem em ou destino para Portugal, com exceção das já reportadas ao abrigo nas alíneas e) e f), desde que o montante agregado das operações de ou para essas jurisdições seja igual ou superior, no período de referência, a € 1 000 000. - 41. ISO2</t>
  </si>
  <si>
    <t>3. Atividade em território nacional durante o período de referência - l) Indicação das jurisdições associadas a um risco mais elevado que tiveram operações com origem em ou destino para Portugal, com exceção das já reportadas ao abrigo nas alíneas e) e f), desde que o montante agregado das operações de ou para essas jurisdições seja igual ou superior, no período de referência, a € 1 000 000. - 42. ISO2</t>
  </si>
  <si>
    <t>3. Atividade em território nacional durante o período de referência - l) Indicação das jurisdições associadas a um risco mais elevado que tiveram operações com origem em ou destino para Portugal, com exceção das já reportadas ao abrigo nas alíneas e) e f), desde que o montante agregado das operações de ou para essas jurisdições seja igual ou superior, no período de referência, a € 1 000 000. - 43. ISO2</t>
  </si>
  <si>
    <t>3. Atividade em território nacional durante o período de referência - l) Indicação das jurisdições associadas a um risco mais elevado que tiveram operações com origem em ou destino para Portugal, com exceção das já reportadas ao abrigo nas alíneas e) e f), desde que o montante agregado das operações de ou para essas jurisdições seja igual ou superior, no período de referência, a € 1 000 000. - 44. ISO2</t>
  </si>
  <si>
    <t>3. Atividade em território nacional durante o período de referência - l) Indicação das jurisdições associadas a um risco mais elevado que tiveram operações com origem em ou destino para Portugal, com exceção das já reportadas ao abrigo nas alíneas e) e f), desde que o montante agregado das operações de ou para essas jurisdições seja igual ou superior, no período de referência, a € 1 000 000. - 45. ISO2</t>
  </si>
  <si>
    <t>3. Atividade em território nacional durante o período de referência - l) Indicação das jurisdições associadas a um risco mais elevado que tiveram operações com origem em ou destino para Portugal, com exceção das já reportadas ao abrigo nas alíneas e) e f), desde que o montante agregado das operações de ou para essas jurisdições seja igual ou superior, no período de referência, a € 1 000 000. - 46. ISO2</t>
  </si>
  <si>
    <t>3. Atividade em território nacional durante o período de referência - l) Indicação das jurisdições associadas a um risco mais elevado que tiveram operações com origem em ou destino para Portugal, com exceção das já reportadas ao abrigo nas alíneas e) e f), desde que o montante agregado das operações de ou para essas jurisdições seja igual ou superior, no período de referência, a € 1 000 000. - 47. ISO2</t>
  </si>
  <si>
    <t>3. Atividade em território nacional durante o período de referência - l) Indicação das jurisdições associadas a um risco mais elevado que tiveram operações com origem em ou destino para Portugal, com exceção das já reportadas ao abrigo nas alíneas e) e f), desde que o montante agregado das operações de ou para essas jurisdições seja igual ou superior, no período de referência, a € 1 000 000. - 48. ISO2</t>
  </si>
  <si>
    <t>3. Atividade em território nacional durante o período de referência - l) Indicação das jurisdições associadas a um risco mais elevado que tiveram operações com origem em ou destino para Portugal, com exceção das já reportadas ao abrigo nas alíneas e) e f), desde que o montante agregado das operações de ou para essas jurisdições seja igual ou superior, no período de referência, a € 1 000 000. - 49. ISO2</t>
  </si>
  <si>
    <t>3. Atividade em território nacional durante o período de referência - l) Indicação das jurisdições associadas a um risco mais elevado que tiveram operações com origem em ou destino para Portugal, com exceção das já reportadas ao abrigo nas alíneas e) e f), desde que o montante agregado das operações de ou para essas jurisdições seja igual ou superior, no período de referência, a € 1 000 000. - 50. ISO2</t>
  </si>
  <si>
    <t>1. Período de referência - a) Início (dd-mm-aaaa):</t>
  </si>
  <si>
    <t>1. Período de referência - b) Termo (dd-mm-aaaa):</t>
  </si>
  <si>
    <t>2. Informação institucional à data do termo do período de referência - 2.2. Informação sobre o ponto de contacto da entidade financeira para assuntos relacionados com a prevenção do branqueamento de capitais e do financiamento do terrorismo. - Email de contacto:</t>
  </si>
  <si>
    <t>5. Informação adicional - 5.1. Informação adicional considerada relevante pela entidade financeira e associada ao período em referência.</t>
  </si>
  <si>
    <t>5. Informação adicional - 5.2. Outras informações a reportar por determinação do Banco de Portugal.</t>
  </si>
  <si>
    <t xml:space="preserve">1. Receção de depósitos ou outros fundos reembolsáveis; </t>
  </si>
  <si>
    <t>2. Empréstimos incluindo, entre outros: crédito ao consumo, contratos de crédito relativos a bens imóveis, factoring, com ou sem recurso, financiamento de transacções comerciais (incluindo a confiscação);</t>
  </si>
  <si>
    <t>3. Locação financeira;</t>
  </si>
  <si>
    <t>4. Serviços que permitam depositar numerário numa conta de pagamento, bem como todas as operações necessárias para a gestão dessa conta;</t>
  </si>
  <si>
    <t>5. Serviços que permitam levantar numerário de uma conta de pagamento, bem como todas as operações necessárias para a gestão dessa conta;</t>
  </si>
  <si>
    <t>6. Execução de operações de pagamento, incluindo a transferência de fundos depositados numa conta de pagamento aberta junto do prestador de serviços de pagamento do utilizador ou de outro prestador de serviços de pagamento, nomeadamente: i) execução de débitos diretos, incluindo os de carácter pontual; ii) execução de operações de pagamento através de um cartão de pagamento ou de um dispositivo semelhante; e iii) execução de transferências a crédito, incluindo ordens de domiciliação;</t>
  </si>
  <si>
    <t>7. Execução de operações de pagamento no âmbito das quais os fundos são cobertos por uma linha de crédito concedida a um utilizador de serviços de pagamento, tais como: i) Execução de débitos diretos, incluindo os de carácter pontual; ii) Execução de operações de pagamento através de um cartão de pagamento ou de um dispositivo semelhante; e iii) Execução de transferências a crédito, incluindo ordens de domiciliação;</t>
  </si>
  <si>
    <t>8. Emissão ou aquisição de instrumentos de pagamento</t>
  </si>
  <si>
    <t>9. Execução de operações de pagamento em que o consentimento do ordenante para executar a operação de pagamento é dado através de qualquer dispositivo de telecomunicações, digital ou informático e o pagamento é feito ao operador de telecomunicações, sistema informático ou de rede, atuando apenas como intermediário entre o utilizador do serviço de pagamento e o fornecedor dos bens e serviços;</t>
  </si>
  <si>
    <t>10. Emissão  e  gestão  de  outros  meios  de  pagamento,  não  abrangidos  pela  alínea  anterior,  tais  como cheques em suporte de papel, cheques de viagem em suporte de papel e cartas de crédito;</t>
  </si>
  <si>
    <t>11. Envio de fundos;</t>
  </si>
  <si>
    <t>13. Emissão de moeda electrónica</t>
  </si>
  <si>
    <t>TipoLPS</t>
  </si>
  <si>
    <t>T1</t>
  </si>
  <si>
    <t>1. Serviços que permitam depositar numerário numa conta de pagamento, bem como todas as operações necessárias para a gestão dessa conta;</t>
  </si>
  <si>
    <t xml:space="preserve">1. Services enabling cash to be placed on a payment account as well as all the operations required for operating a payment account; 
</t>
  </si>
  <si>
    <t>2. Serviços que permitam levantar numerário de uma conta de pagamento, bem como todas as operações necessárias para a gestão dessa conta;</t>
  </si>
  <si>
    <t xml:space="preserve">2. Services enabling cash withdrawals from a payment account as well as all the operations required for operating a payment account; </t>
  </si>
  <si>
    <t>3. Execução de operações de pagamento, incluindo a transferência de fundos depositados numa conta de pagamento aberta junto do prestador de serviços de pagamento do utilizador ou de outro prestador de serviços de pagamento, nomeadamente: 
a) execução de débitos diretos, incluindo os de carácter pontual; 
b) execução de operações de pagamento através de um cartão de pagamento ou de um dispositivo semelhante; e 
c) execução de transferências a crédito, incluindo ordens de domiciliação;</t>
  </si>
  <si>
    <t>3. Execution of payment transactions, including transfers of funds on a payment account with the user's payment provider or with another payment service provider:  
a) execution of direct debits, including one-off direct debits; 
b) execution of payment transactions through a payment card or a similar device;
c) execution of credit transfers, including standing orders.</t>
  </si>
  <si>
    <t>4. Execução de operações de pagamento no âmbito das quais os fundos são cobertos por uma linha de crédito concedida a um utilizador de serviços de pagamento, tais como: 
a) Execução de débitos diretos, incluindo os de carácter pontual; 
b) Execução de operações de pagamento através de um cartão de pagamento ou de um dispositivo semelhante; e 
c) Execução de transferências a crédito, incluindo ordens de domiciliação;</t>
  </si>
  <si>
    <t xml:space="preserve">4. Execution of payment transactions where the funds are covered by a credit line for a payment service user: 
a) execution of direct debits, including oneoff direct debits; 
b) execution of payment transactions through a payment card or a similar device; 
c) execution of credit transfers, including standing orders. 
</t>
  </si>
  <si>
    <t>5. Emissão de instrumentos de pagamento</t>
  </si>
  <si>
    <t xml:space="preserve">5. Issuing of payment instruments; </t>
  </si>
  <si>
    <t>6. Aquisição de operações de pagamento</t>
  </si>
  <si>
    <t xml:space="preserve">6. Acquiring of payment transactions; </t>
  </si>
  <si>
    <t>7. Envio de fundos</t>
  </si>
  <si>
    <t xml:space="preserve">7. Money remittance; </t>
  </si>
  <si>
    <t>T2</t>
  </si>
  <si>
    <t>1. Emissão de moeda eletrónica;</t>
  </si>
  <si>
    <t>1. Issuing of electronic money;</t>
  </si>
  <si>
    <t>2. Distribuição e/ou resgate de moeda eletrónica;</t>
  </si>
  <si>
    <t xml:space="preserve">2. Distribution and/or Redemption of electronic money. </t>
  </si>
  <si>
    <t>3. Serviços que permitam depositar numerário numa conta de pagamento, bem como todas as operações necessárias para a gestão dessa conta;</t>
  </si>
  <si>
    <t xml:space="preserve">3. Services enabling cash to be placed on a payment account as well as all the operations required for operating a payment account; 
</t>
  </si>
  <si>
    <t>4. Serviços que permitam levantar numerário de uma conta de pagamento, bem como todas as operações necessárias para a gestão dessa conta;</t>
  </si>
  <si>
    <t xml:space="preserve">4. Services enabling cash withdrawals from a payment account as well as all the operations required for operating a payment account; </t>
  </si>
  <si>
    <t>5. Execução de operações de pagamento, incluindo a transferência de fundos depositados numa conta de pagamento aberta junto do prestador de serviços de pagamento do utilizador ou de outro prestador de serviços de pagamento, nomeadamente: i) execução de débitos diretos, incluindo os de carácter pontual; ii) execução de operações de pagamento através de um cartão de pagamento ou de um dispositivo semelhante; e iii) execução de transferências a crédito, incluindo ordens de domiciliação;</t>
  </si>
  <si>
    <t>5. Execution of payment transactions, including transfers of funds on a payment account with the user's payment provider or with another payment service provider:  
a) execution of direct debits, including one-off direct debits; 
b) execution of payment transactions through a payment card or a similar device;
c) execution of credit transfers, including standing orders.</t>
  </si>
  <si>
    <t>6. Execução de operações de pagamento no âmbito das quais os fundos são cobertos por uma linha de crédito concedida a um utilizador de serviços de pagamento, tais como: i) Execução de débitos diretos, incluindo os de carácter pontual; ii) Execução de operações de pagamento através de um cartão de pagamento ou de um dispositivo semelhante; e iii) Execução de transferências a crédito, incluindo ordens de domiciliação;</t>
  </si>
  <si>
    <t xml:space="preserve">6. Execution of payment transactions where the funds are covered by a credit line for a payment service user: 
a) execution of direct debits, including oneoff direct debits; 
b) execution of payment transactions through a payment card or a similar device; 
c) execution of credit transfers, including standing orders. 
</t>
  </si>
  <si>
    <t>7. Emissão de instrumentos de pagamento</t>
  </si>
  <si>
    <t xml:space="preserve">7. Issuing of payment instruments; </t>
  </si>
  <si>
    <t>8. Aquisição de operações de pagamento</t>
  </si>
  <si>
    <t xml:space="preserve">8. Acquiring of payment transactions; </t>
  </si>
  <si>
    <t>9. Envio de fundos</t>
  </si>
  <si>
    <t xml:space="preserve">9. Money remittance; </t>
  </si>
  <si>
    <t>T3</t>
  </si>
  <si>
    <t xml:space="preserve">1. Taking deposits and other repayable funds; </t>
  </si>
  <si>
    <t xml:space="preserve">2. Lending including, inter alia: consumer credit, credit agreements relating to immovable property, factoring, with or without recourse, financing of commercial transactions (including forfeiting); </t>
  </si>
  <si>
    <t xml:space="preserve">3. Financial leasing; </t>
  </si>
  <si>
    <t xml:space="preserve">4. Services enabling cash to be placed on a payment account as well as all the operations required for operating a payment account; </t>
  </si>
  <si>
    <t xml:space="preserve">5. Services enabling cash withdrawals from a payment account as well as all the operations required for operating a payment account; </t>
  </si>
  <si>
    <t xml:space="preserve">6. Execution of payment transactions, including transfers of funds on a payment account with the user's payment service provider or with another payment service provider;
   i. execution of direct debits, including oneoff direct debits; 
   ii. execution of payment transactions through a payment card or a similar device;
   iii. execution of credit transfers, including standing orders. </t>
  </si>
  <si>
    <t xml:space="preserve">7. Execution of payment transactions where the funds are covered by a credit line for a payment service user: 
   i. execution of direct debits, including oneoff direct debits; 
   ii. execution of payment transactions through a payment card or a similar device;
   iii. execution of credit transfers, including standing orders. </t>
  </si>
  <si>
    <t xml:space="preserve">8. Issuing and/or acquiring of payment instruments; </t>
  </si>
  <si>
    <t xml:space="preserve">9. Execution of payment transactions where the consent of the payer to execute  payment transaction is given by means of any telecommunication, digital or IT device and the payment is made to the telecommunication, IT system or network operator, acting only as an intermediary between the payment service user and the supplier of the goods and services; </t>
  </si>
  <si>
    <t xml:space="preserve">10. Issuing and administering other means of payment (e.g. travellers' cheques and bankers' drafts) insofar as such activity is not covered by point 4; </t>
  </si>
  <si>
    <t xml:space="preserve">11. Money remittance; </t>
  </si>
  <si>
    <t>12. Intermediação de dinheiro</t>
  </si>
  <si>
    <t xml:space="preserve">12. Money broking; </t>
  </si>
  <si>
    <t xml:space="preserve">13. Issuing electronic money. </t>
  </si>
  <si>
    <t>1.a</t>
  </si>
  <si>
    <t>1.b</t>
  </si>
  <si>
    <t>2.1</t>
  </si>
  <si>
    <t>2. Informação institucional à data do termo do período de referência - 2.1. Informação que permita identificar a entidade financeira. - Código de entidade no Banco de Portugal:</t>
  </si>
  <si>
    <t>2.2</t>
  </si>
  <si>
    <t>5.1</t>
  </si>
  <si>
    <t>5.2</t>
  </si>
  <si>
    <t>3._</t>
  </si>
  <si>
    <t>3.a</t>
  </si>
  <si>
    <t>3.b</t>
  </si>
  <si>
    <t>3.c</t>
  </si>
  <si>
    <t>3.d</t>
  </si>
  <si>
    <t>3.e_1</t>
  </si>
  <si>
    <t>3.e_2</t>
  </si>
  <si>
    <t>3.e_3</t>
  </si>
  <si>
    <t>3.e_4</t>
  </si>
  <si>
    <t>3.e_5</t>
  </si>
  <si>
    <t>3.e_6</t>
  </si>
  <si>
    <t>3.e_7</t>
  </si>
  <si>
    <t>3.e_8</t>
  </si>
  <si>
    <t>3.e_9</t>
  </si>
  <si>
    <t>3.e_10</t>
  </si>
  <si>
    <t>3.f_1</t>
  </si>
  <si>
    <t>3.f_2</t>
  </si>
  <si>
    <t>3.f_3</t>
  </si>
  <si>
    <t>3.f_4</t>
  </si>
  <si>
    <t>3.f_5</t>
  </si>
  <si>
    <t>3.f_6</t>
  </si>
  <si>
    <t>3.f_7</t>
  </si>
  <si>
    <t>3.f_8</t>
  </si>
  <si>
    <t>3.f_9</t>
  </si>
  <si>
    <t>3.f_10</t>
  </si>
  <si>
    <t>3.g_1</t>
  </si>
  <si>
    <t>3.g_2</t>
  </si>
  <si>
    <t>3.g_3</t>
  </si>
  <si>
    <t>3.g_4</t>
  </si>
  <si>
    <t>3.g_5</t>
  </si>
  <si>
    <t>3.g_6</t>
  </si>
  <si>
    <t>3.h</t>
  </si>
  <si>
    <t>3.i</t>
  </si>
  <si>
    <t>3.j</t>
  </si>
  <si>
    <t>3.k</t>
  </si>
  <si>
    <t>3.l_1</t>
  </si>
  <si>
    <t>3.l_2</t>
  </si>
  <si>
    <t>3.l_3</t>
  </si>
  <si>
    <t>3.l_4</t>
  </si>
  <si>
    <t>3.l_5</t>
  </si>
  <si>
    <t>3.l_6</t>
  </si>
  <si>
    <t>3.l_7</t>
  </si>
  <si>
    <t>3.l_8</t>
  </si>
  <si>
    <t>3.l_9</t>
  </si>
  <si>
    <t>3.l_10</t>
  </si>
  <si>
    <t>3.l_11</t>
  </si>
  <si>
    <t>3.l_12</t>
  </si>
  <si>
    <t>3.l_13</t>
  </si>
  <si>
    <t>3.l_14</t>
  </si>
  <si>
    <t>3.l_15</t>
  </si>
  <si>
    <t>3.l_16</t>
  </si>
  <si>
    <t>3.l_17</t>
  </si>
  <si>
    <t>3.l_18</t>
  </si>
  <si>
    <t>3.l_19</t>
  </si>
  <si>
    <t>3.l_20</t>
  </si>
  <si>
    <t>3.l_21</t>
  </si>
  <si>
    <t>3.l_22</t>
  </si>
  <si>
    <t>3.l_23</t>
  </si>
  <si>
    <t>3.l_24</t>
  </si>
  <si>
    <t>3.l_25</t>
  </si>
  <si>
    <t>3.l_26</t>
  </si>
  <si>
    <t>3.l_27</t>
  </si>
  <si>
    <t>3.l_28</t>
  </si>
  <si>
    <t>3.l_29</t>
  </si>
  <si>
    <t>3.l_30</t>
  </si>
  <si>
    <t>3.l_31</t>
  </si>
  <si>
    <t>3.l_32</t>
  </si>
  <si>
    <t>3.l_33</t>
  </si>
  <si>
    <t>3.l_34</t>
  </si>
  <si>
    <t>3.l_35</t>
  </si>
  <si>
    <t>3.l_36</t>
  </si>
  <si>
    <t>3.l_37</t>
  </si>
  <si>
    <t>3.l_38</t>
  </si>
  <si>
    <t>3.l_39</t>
  </si>
  <si>
    <t>3.l_40</t>
  </si>
  <si>
    <t>3.l_41</t>
  </si>
  <si>
    <t>3.l_42</t>
  </si>
  <si>
    <t>3.l_43</t>
  </si>
  <si>
    <t>3.l_44</t>
  </si>
  <si>
    <t>3.l_45</t>
  </si>
  <si>
    <t>3.l_46</t>
  </si>
  <si>
    <t>3.l_47</t>
  </si>
  <si>
    <t>3.l_48</t>
  </si>
  <si>
    <t>3.l_49</t>
  </si>
  <si>
    <t>3.l_50</t>
  </si>
  <si>
    <t>Value</t>
  </si>
  <si>
    <t>Id Rub</t>
  </si>
  <si>
    <t>Id Ser</t>
  </si>
  <si>
    <t>Codigo</t>
  </si>
  <si>
    <t xml:space="preserve">Credit_Institution_Services </t>
  </si>
  <si>
    <t xml:space="preserve">E_money_Institutions_Services </t>
  </si>
  <si>
    <t xml:space="preserve">Payment_Institution_Services </t>
  </si>
  <si>
    <t>TipoAF</t>
  </si>
  <si>
    <t>1.</t>
  </si>
  <si>
    <t>2.</t>
  </si>
  <si>
    <t>3.</t>
  </si>
  <si>
    <t>4.</t>
  </si>
  <si>
    <t>5.</t>
  </si>
  <si>
    <t>6.</t>
  </si>
  <si>
    <t>7.</t>
  </si>
  <si>
    <t>8.</t>
  </si>
  <si>
    <t>9.</t>
  </si>
  <si>
    <t>11.</t>
  </si>
  <si>
    <t>12.</t>
  </si>
  <si>
    <t>13.</t>
  </si>
  <si>
    <t>10.</t>
  </si>
  <si>
    <t>Reporta</t>
  </si>
  <si>
    <t>Coluna</t>
  </si>
  <si>
    <t>ISOAlfa2</t>
  </si>
  <si>
    <t>Dsg_PT Territorio</t>
  </si>
  <si>
    <t>Dsg_EN Territorio</t>
  </si>
  <si>
    <t>AF</t>
  </si>
  <si>
    <t>Afeganistão</t>
  </si>
  <si>
    <t>AFGHANISTAN</t>
  </si>
  <si>
    <t>AL</t>
  </si>
  <si>
    <t>Albânia</t>
  </si>
  <si>
    <t>ALBANIA</t>
  </si>
  <si>
    <t>AQ</t>
  </si>
  <si>
    <t>Antárctica</t>
  </si>
  <si>
    <t>ANTARCTICA</t>
  </si>
  <si>
    <t>DZ</t>
  </si>
  <si>
    <t>Argélia</t>
  </si>
  <si>
    <t>ALGERIA</t>
  </si>
  <si>
    <t>AS</t>
  </si>
  <si>
    <t>Samoa Americana</t>
  </si>
  <si>
    <t>AMERICAN SAMOA</t>
  </si>
  <si>
    <t>AD</t>
  </si>
  <si>
    <t>Andorra</t>
  </si>
  <si>
    <t>ANDORRA</t>
  </si>
  <si>
    <t>AO</t>
  </si>
  <si>
    <t>Angola</t>
  </si>
  <si>
    <t>ANGOLA</t>
  </si>
  <si>
    <t>AG</t>
  </si>
  <si>
    <t>Antígua e Barbuda</t>
  </si>
  <si>
    <t>ANTIGUA AND BARBUDA</t>
  </si>
  <si>
    <t>AZ</t>
  </si>
  <si>
    <t>Azerbeijão</t>
  </si>
  <si>
    <t>AZERBAIJAN</t>
  </si>
  <si>
    <t>AR</t>
  </si>
  <si>
    <t>Argentina</t>
  </si>
  <si>
    <t>ARGENTINA</t>
  </si>
  <si>
    <t>AU</t>
  </si>
  <si>
    <t>Austrália</t>
  </si>
  <si>
    <t>AUSTRALIA</t>
  </si>
  <si>
    <t>AT</t>
  </si>
  <si>
    <t>Áustria</t>
  </si>
  <si>
    <t>AUSTRIA</t>
  </si>
  <si>
    <t>BS</t>
  </si>
  <si>
    <t>Baamas</t>
  </si>
  <si>
    <t>BAHAMAS</t>
  </si>
  <si>
    <t>BH</t>
  </si>
  <si>
    <t>Barém</t>
  </si>
  <si>
    <t>BAHRAIN</t>
  </si>
  <si>
    <t>BD</t>
  </si>
  <si>
    <t>Bangladeche</t>
  </si>
  <si>
    <t>BANGLADESH</t>
  </si>
  <si>
    <t>AM</t>
  </si>
  <si>
    <t>Arménia</t>
  </si>
  <si>
    <t>ARMENIA</t>
  </si>
  <si>
    <t>BB</t>
  </si>
  <si>
    <t>Barbados</t>
  </si>
  <si>
    <t>BARBADOS</t>
  </si>
  <si>
    <t>BE</t>
  </si>
  <si>
    <t>Bélgica</t>
  </si>
  <si>
    <t>BELGIUM</t>
  </si>
  <si>
    <t>BM</t>
  </si>
  <si>
    <t>Bermudas</t>
  </si>
  <si>
    <t>BERMUDA</t>
  </si>
  <si>
    <t>BT</t>
  </si>
  <si>
    <t>Butão</t>
  </si>
  <si>
    <t>BHUTAN</t>
  </si>
  <si>
    <t>BO</t>
  </si>
  <si>
    <t>Estado Plurinacional da Bolívia</t>
  </si>
  <si>
    <t>BOLIVIA</t>
  </si>
  <si>
    <t>BA</t>
  </si>
  <si>
    <t>Bósnia-Herzegovina</t>
  </si>
  <si>
    <t>BOSNIA AND HERZEGOVINA</t>
  </si>
  <si>
    <t>BW</t>
  </si>
  <si>
    <t>Botswana</t>
  </si>
  <si>
    <t>BOTSWANA</t>
  </si>
  <si>
    <t>BV</t>
  </si>
  <si>
    <t>Ilha Bouvet</t>
  </si>
  <si>
    <t>BOUVET ISLAND</t>
  </si>
  <si>
    <t>BR</t>
  </si>
  <si>
    <t>Brasil</t>
  </si>
  <si>
    <t>BRAZIL</t>
  </si>
  <si>
    <t>BZ</t>
  </si>
  <si>
    <t>Belize</t>
  </si>
  <si>
    <t>BELIZE</t>
  </si>
  <si>
    <t>IO</t>
  </si>
  <si>
    <t>Território Britânico do Oceano Índico</t>
  </si>
  <si>
    <t>BRITISH INDIAN OCEAN TERRITORY</t>
  </si>
  <si>
    <t>SB</t>
  </si>
  <si>
    <t>Ilhas Salomão</t>
  </si>
  <si>
    <t>SOLOMON ISLANDS</t>
  </si>
  <si>
    <t>VG</t>
  </si>
  <si>
    <t>Ilhas Virgens Britânicas</t>
  </si>
  <si>
    <t>VIRGIN ISLANDS, BRITISH</t>
  </si>
  <si>
    <t>BN</t>
  </si>
  <si>
    <t>Brunei</t>
  </si>
  <si>
    <t>BRUNEI DARUSSALAM</t>
  </si>
  <si>
    <t>BG</t>
  </si>
  <si>
    <t>Bulgária</t>
  </si>
  <si>
    <t>BULGARIA</t>
  </si>
  <si>
    <t>MM</t>
  </si>
  <si>
    <t>Mianmar</t>
  </si>
  <si>
    <t>MYANMAR</t>
  </si>
  <si>
    <t>BI</t>
  </si>
  <si>
    <t>Burúndi</t>
  </si>
  <si>
    <t>BURUNDI</t>
  </si>
  <si>
    <t>BY</t>
  </si>
  <si>
    <t>Bielorrússia</t>
  </si>
  <si>
    <t>BELARUS</t>
  </si>
  <si>
    <t>KH</t>
  </si>
  <si>
    <t>Camboja</t>
  </si>
  <si>
    <t>CAMBODIA</t>
  </si>
  <si>
    <t>CM</t>
  </si>
  <si>
    <t>Camarões</t>
  </si>
  <si>
    <t>CAMEROON</t>
  </si>
  <si>
    <t>CA</t>
  </si>
  <si>
    <t>Canadá</t>
  </si>
  <si>
    <t>CANADA</t>
  </si>
  <si>
    <t>CV</t>
  </si>
  <si>
    <t>Cabo Verde</t>
  </si>
  <si>
    <t>CAPE VERDE</t>
  </si>
  <si>
    <t>KY</t>
  </si>
  <si>
    <t>Ilhas Caimão</t>
  </si>
  <si>
    <t>CAYMAN ISLANDS</t>
  </si>
  <si>
    <t>CF</t>
  </si>
  <si>
    <t>República Centro-Africana</t>
  </si>
  <si>
    <t>CENTRAL AFRICAN REPUBLIC</t>
  </si>
  <si>
    <t>LK</t>
  </si>
  <si>
    <t>Sri Lanka</t>
  </si>
  <si>
    <t>SRI LANKA</t>
  </si>
  <si>
    <t>TD</t>
  </si>
  <si>
    <t>Chade</t>
  </si>
  <si>
    <t>CHAD</t>
  </si>
  <si>
    <t>CL</t>
  </si>
  <si>
    <t>Chile</t>
  </si>
  <si>
    <t>CHILE</t>
  </si>
  <si>
    <t>CN</t>
  </si>
  <si>
    <t>China</t>
  </si>
  <si>
    <t>CHINA</t>
  </si>
  <si>
    <t>TW</t>
  </si>
  <si>
    <t>Taiwan, Província da China</t>
  </si>
  <si>
    <t>TAIWAN, PROVINCE OF CHINA</t>
  </si>
  <si>
    <t>CX</t>
  </si>
  <si>
    <t>Ilha Natal</t>
  </si>
  <si>
    <t>CHRISTMAS ISLAND</t>
  </si>
  <si>
    <t>CC</t>
  </si>
  <si>
    <t>Ilhas Cocos</t>
  </si>
  <si>
    <t>COCOS (KEELING) ISLANDS</t>
  </si>
  <si>
    <t>CO</t>
  </si>
  <si>
    <t>Colômbia</t>
  </si>
  <si>
    <t>COLOMBIA</t>
  </si>
  <si>
    <t>KM</t>
  </si>
  <si>
    <t>Comores</t>
  </si>
  <si>
    <t>COMOROS</t>
  </si>
  <si>
    <t>CG</t>
  </si>
  <si>
    <t>Congo</t>
  </si>
  <si>
    <t>CONGO</t>
  </si>
  <si>
    <t>CD</t>
  </si>
  <si>
    <t>República Democrática do Congo</t>
  </si>
  <si>
    <t>CONGO, THE DEMOCRATIC REPUBLIC OF THE</t>
  </si>
  <si>
    <t>CK</t>
  </si>
  <si>
    <t>Cook, Ilhas</t>
  </si>
  <si>
    <t>COOK ISLANDS</t>
  </si>
  <si>
    <t>CR</t>
  </si>
  <si>
    <t>Costa Rica</t>
  </si>
  <si>
    <t>COSTA RICA</t>
  </si>
  <si>
    <t>HR</t>
  </si>
  <si>
    <t>Croácia</t>
  </si>
  <si>
    <t>CROATIA</t>
  </si>
  <si>
    <t>CU</t>
  </si>
  <si>
    <t>Cuba</t>
  </si>
  <si>
    <t>CUBA</t>
  </si>
  <si>
    <t>CY</t>
  </si>
  <si>
    <t>Chipre</t>
  </si>
  <si>
    <t>CYPRUS</t>
  </si>
  <si>
    <t>CZ</t>
  </si>
  <si>
    <t>República Checa</t>
  </si>
  <si>
    <t>CZECH REPUBLIC</t>
  </si>
  <si>
    <t>BJ</t>
  </si>
  <si>
    <t>Benin</t>
  </si>
  <si>
    <t>BENIN</t>
  </si>
  <si>
    <t>DK</t>
  </si>
  <si>
    <t>Dinamarca</t>
  </si>
  <si>
    <t>DENMARK</t>
  </si>
  <si>
    <t>DM</t>
  </si>
  <si>
    <t>Domínica</t>
  </si>
  <si>
    <t>DOMINICA</t>
  </si>
  <si>
    <t>DO</t>
  </si>
  <si>
    <t>República Dominicana</t>
  </si>
  <si>
    <t>DOMINICAN REPUBLIC</t>
  </si>
  <si>
    <t>EC</t>
  </si>
  <si>
    <t>Equador</t>
  </si>
  <si>
    <t>ECUADOR</t>
  </si>
  <si>
    <t>SV</t>
  </si>
  <si>
    <t>El Salvador</t>
  </si>
  <si>
    <t>EL SALVADOR</t>
  </si>
  <si>
    <t>GQ</t>
  </si>
  <si>
    <t>Guiné Equatorial</t>
  </si>
  <si>
    <t>EQUATORIAL GUINEA</t>
  </si>
  <si>
    <t>ET</t>
  </si>
  <si>
    <t>Etiópia</t>
  </si>
  <si>
    <t>ETHIOPIA</t>
  </si>
  <si>
    <t>ER</t>
  </si>
  <si>
    <t>Eritreia</t>
  </si>
  <si>
    <t>ERITREA</t>
  </si>
  <si>
    <t>EE</t>
  </si>
  <si>
    <t>Estónia</t>
  </si>
  <si>
    <t>ESTONIA</t>
  </si>
  <si>
    <t>FO</t>
  </si>
  <si>
    <t>Ilhas Faroé</t>
  </si>
  <si>
    <t>FAROE ISLANDS</t>
  </si>
  <si>
    <t>FK</t>
  </si>
  <si>
    <t>Ilhas Malvinas (Falkland)</t>
  </si>
  <si>
    <t>FALKLAND ISLANDS (MALVINAS)</t>
  </si>
  <si>
    <t>GS</t>
  </si>
  <si>
    <t>Geórgia do Sul e Ilhas Sandwich do Sul</t>
  </si>
  <si>
    <t>SOUTH GEORGIA AND THE SOUTH SANDWICH ISLANDS</t>
  </si>
  <si>
    <t>FJ</t>
  </si>
  <si>
    <t>Fidji</t>
  </si>
  <si>
    <t>FIJI</t>
  </si>
  <si>
    <t>FI</t>
  </si>
  <si>
    <t>Finlândia</t>
  </si>
  <si>
    <t>FINLAND</t>
  </si>
  <si>
    <t>FR</t>
  </si>
  <si>
    <t>França</t>
  </si>
  <si>
    <t>FRANCE</t>
  </si>
  <si>
    <t>PF</t>
  </si>
  <si>
    <t>Polinésia Francesa</t>
  </si>
  <si>
    <t>FRENCH POLYNESIA</t>
  </si>
  <si>
    <t>TF</t>
  </si>
  <si>
    <t>Territórios Franceses do Sul</t>
  </si>
  <si>
    <t>FRENCH SOUTHERN TERRITORIES</t>
  </si>
  <si>
    <t>DJ</t>
  </si>
  <si>
    <t>Djibuti</t>
  </si>
  <si>
    <t>DJIBOUTI</t>
  </si>
  <si>
    <t>GA</t>
  </si>
  <si>
    <t>Gabão</t>
  </si>
  <si>
    <t>GABON</t>
  </si>
  <si>
    <t>GE</t>
  </si>
  <si>
    <t>Geórgia</t>
  </si>
  <si>
    <t>GEORGIA</t>
  </si>
  <si>
    <t>GM</t>
  </si>
  <si>
    <t>Gâmbia</t>
  </si>
  <si>
    <t>GAMBIA</t>
  </si>
  <si>
    <t>PS</t>
  </si>
  <si>
    <t>Território Ocupado da Palestina</t>
  </si>
  <si>
    <t>PALESTINIAN TERRITORY, OCCUPIED</t>
  </si>
  <si>
    <t>DE</t>
  </si>
  <si>
    <t>Alemanha</t>
  </si>
  <si>
    <t>GERMANY</t>
  </si>
  <si>
    <t>GH</t>
  </si>
  <si>
    <t>Gana</t>
  </si>
  <si>
    <t>GHANA</t>
  </si>
  <si>
    <t>GI</t>
  </si>
  <si>
    <t>Gibraltar</t>
  </si>
  <si>
    <t>GIBRALTAR</t>
  </si>
  <si>
    <t>KI</t>
  </si>
  <si>
    <t>Quiribáti</t>
  </si>
  <si>
    <t>KIRIBATI</t>
  </si>
  <si>
    <t>GR</t>
  </si>
  <si>
    <t>Grécia</t>
  </si>
  <si>
    <t>GREECE</t>
  </si>
  <si>
    <t>GL</t>
  </si>
  <si>
    <t>Gronelândia</t>
  </si>
  <si>
    <t>GREENLAND</t>
  </si>
  <si>
    <t>GD</t>
  </si>
  <si>
    <t>Granada</t>
  </si>
  <si>
    <t>GRENADA</t>
  </si>
  <si>
    <t>GU</t>
  </si>
  <si>
    <t>Guam</t>
  </si>
  <si>
    <t>GUAM</t>
  </si>
  <si>
    <t>GT</t>
  </si>
  <si>
    <t>Guatemala</t>
  </si>
  <si>
    <t>GUATEMALA</t>
  </si>
  <si>
    <t>GN</t>
  </si>
  <si>
    <t>Guiné</t>
  </si>
  <si>
    <t>GUINEA</t>
  </si>
  <si>
    <t>GY</t>
  </si>
  <si>
    <t>Guiana</t>
  </si>
  <si>
    <t>GUYANA</t>
  </si>
  <si>
    <t>HT</t>
  </si>
  <si>
    <t>Haiti</t>
  </si>
  <si>
    <t>HAITI</t>
  </si>
  <si>
    <t>HM</t>
  </si>
  <si>
    <t>Ilhas Heard e McDonald</t>
  </si>
  <si>
    <t>HEARD ISLAND AND MCDONALD ISLANDS</t>
  </si>
  <si>
    <t>VA</t>
  </si>
  <si>
    <t>Vaticano</t>
  </si>
  <si>
    <t>HOLY SEE (VATICAN CITY STATE)</t>
  </si>
  <si>
    <t>HN</t>
  </si>
  <si>
    <t>Honduras</t>
  </si>
  <si>
    <t>HONDURAS</t>
  </si>
  <si>
    <t>HK</t>
  </si>
  <si>
    <t>Hong Kong</t>
  </si>
  <si>
    <t>HONG KONG</t>
  </si>
  <si>
    <t>HU</t>
  </si>
  <si>
    <t>Hungria</t>
  </si>
  <si>
    <t>HUNGARY</t>
  </si>
  <si>
    <t>IS</t>
  </si>
  <si>
    <t>Islândia</t>
  </si>
  <si>
    <t>ICELAND</t>
  </si>
  <si>
    <t>IN</t>
  </si>
  <si>
    <t>Índia</t>
  </si>
  <si>
    <t>INDIA</t>
  </si>
  <si>
    <t>ID</t>
  </si>
  <si>
    <t>Indonésia</t>
  </si>
  <si>
    <t>INDONESIA</t>
  </si>
  <si>
    <t>IR</t>
  </si>
  <si>
    <t>Irão</t>
  </si>
  <si>
    <t>IRAN, ISLAMIC REPUBLIC OF</t>
  </si>
  <si>
    <t>IQ</t>
  </si>
  <si>
    <t>Iraque</t>
  </si>
  <si>
    <t>IRAQ</t>
  </si>
  <si>
    <t>IE</t>
  </si>
  <si>
    <t>Irlanda</t>
  </si>
  <si>
    <t>IRELAND</t>
  </si>
  <si>
    <t>IL</t>
  </si>
  <si>
    <t>Israel</t>
  </si>
  <si>
    <t>ISRAEL</t>
  </si>
  <si>
    <t>IT</t>
  </si>
  <si>
    <t>Itália</t>
  </si>
  <si>
    <t>ITALY</t>
  </si>
  <si>
    <t>CI</t>
  </si>
  <si>
    <t>Costa do Marfim</t>
  </si>
  <si>
    <t>COTE D'IVOIRE</t>
  </si>
  <si>
    <t>JM</t>
  </si>
  <si>
    <t>Jamaica</t>
  </si>
  <si>
    <t>JAMAICA</t>
  </si>
  <si>
    <t>JP</t>
  </si>
  <si>
    <t>Japão</t>
  </si>
  <si>
    <t>JAPAN</t>
  </si>
  <si>
    <t>KZ</t>
  </si>
  <si>
    <t>Cazaquistão</t>
  </si>
  <si>
    <t>KAZAKSTAN</t>
  </si>
  <si>
    <t>JO</t>
  </si>
  <si>
    <t>Jordânia</t>
  </si>
  <si>
    <t>JORDAN</t>
  </si>
  <si>
    <t>KE</t>
  </si>
  <si>
    <t>Quénia</t>
  </si>
  <si>
    <t>KENYA</t>
  </si>
  <si>
    <t>KP</t>
  </si>
  <si>
    <t>Coreia, República Popular Democrática da</t>
  </si>
  <si>
    <t>KOREA, DEMOCRATIC PEOPLE'S REPUBLIC OF</t>
  </si>
  <si>
    <t>KR</t>
  </si>
  <si>
    <t>Coreia, República da</t>
  </si>
  <si>
    <t>KOREA, REPUBLIC OF</t>
  </si>
  <si>
    <t>KW</t>
  </si>
  <si>
    <t>Kuwait</t>
  </si>
  <si>
    <t>KUWAIT</t>
  </si>
  <si>
    <t>KG</t>
  </si>
  <si>
    <t>Quirguizistão</t>
  </si>
  <si>
    <t>KYRGYZSTAN</t>
  </si>
  <si>
    <t>LA</t>
  </si>
  <si>
    <t>Laos</t>
  </si>
  <si>
    <t>LAO PEOPLE'S DEMOCRATIC REPUBLIC</t>
  </si>
  <si>
    <t>LB</t>
  </si>
  <si>
    <t>Líbano</t>
  </si>
  <si>
    <t>LEBANON</t>
  </si>
  <si>
    <t>LS</t>
  </si>
  <si>
    <t>Lesoto</t>
  </si>
  <si>
    <t>LESOTHO</t>
  </si>
  <si>
    <t>LV</t>
  </si>
  <si>
    <t>Letónia</t>
  </si>
  <si>
    <t>LATVIA</t>
  </si>
  <si>
    <t>LR</t>
  </si>
  <si>
    <t>Libéria</t>
  </si>
  <si>
    <t>LIBERIA</t>
  </si>
  <si>
    <t>LY</t>
  </si>
  <si>
    <t>Líbia</t>
  </si>
  <si>
    <t>LIBYAN ARAB JAMAHIRIYA</t>
  </si>
  <si>
    <t>LI</t>
  </si>
  <si>
    <t>Liechtenstein</t>
  </si>
  <si>
    <t>LIECHTENSTEIN</t>
  </si>
  <si>
    <t>LT</t>
  </si>
  <si>
    <t>Lituânia</t>
  </si>
  <si>
    <t>LITHUANIA</t>
  </si>
  <si>
    <t>LU</t>
  </si>
  <si>
    <t>Luxemburgo</t>
  </si>
  <si>
    <t>LUXEMBOURG</t>
  </si>
  <si>
    <t>MO</t>
  </si>
  <si>
    <t>Macau</t>
  </si>
  <si>
    <t>MACAU</t>
  </si>
  <si>
    <t>MG</t>
  </si>
  <si>
    <t>Madagáscar</t>
  </si>
  <si>
    <t>MADAGASCAR</t>
  </si>
  <si>
    <t>MW</t>
  </si>
  <si>
    <t>Malawi</t>
  </si>
  <si>
    <t>MALAWI</t>
  </si>
  <si>
    <t>MY</t>
  </si>
  <si>
    <t>Malásia</t>
  </si>
  <si>
    <t>MALAYSIA</t>
  </si>
  <si>
    <t>MV</t>
  </si>
  <si>
    <t>Maldivas</t>
  </si>
  <si>
    <t>MALDIVES</t>
  </si>
  <si>
    <t>ML</t>
  </si>
  <si>
    <t>Mali</t>
  </si>
  <si>
    <t>MALI</t>
  </si>
  <si>
    <t>MT</t>
  </si>
  <si>
    <t>Malta</t>
  </si>
  <si>
    <t>MALTA</t>
  </si>
  <si>
    <t>MR</t>
  </si>
  <si>
    <t>Mauritânia</t>
  </si>
  <si>
    <t>MAURITANIA</t>
  </si>
  <si>
    <t>MU</t>
  </si>
  <si>
    <t>Maurícias</t>
  </si>
  <si>
    <t>MAURITIUS</t>
  </si>
  <si>
    <t>MX</t>
  </si>
  <si>
    <t>México</t>
  </si>
  <si>
    <t>MEXICO</t>
  </si>
  <si>
    <t>MN</t>
  </si>
  <si>
    <t>Mongólia</t>
  </si>
  <si>
    <t>MONGOLIA</t>
  </si>
  <si>
    <t>MD</t>
  </si>
  <si>
    <t>República da Moldávia</t>
  </si>
  <si>
    <t>MOLDOVA, REPUBLIC OF</t>
  </si>
  <si>
    <t>ME</t>
  </si>
  <si>
    <t>Montenegro</t>
  </si>
  <si>
    <t>MONTENEGRO</t>
  </si>
  <si>
    <t>MS</t>
  </si>
  <si>
    <t>Monserrate</t>
  </si>
  <si>
    <t>MONTSERRAT</t>
  </si>
  <si>
    <t>MA</t>
  </si>
  <si>
    <t>Marrocos</t>
  </si>
  <si>
    <t>MOROCCO</t>
  </si>
  <si>
    <t>MZ</t>
  </si>
  <si>
    <t>Moçambique</t>
  </si>
  <si>
    <t>MOZAMBIQUE</t>
  </si>
  <si>
    <t>OM</t>
  </si>
  <si>
    <t>Omã</t>
  </si>
  <si>
    <t>OMAN</t>
  </si>
  <si>
    <t>NA</t>
  </si>
  <si>
    <t>Namíbia</t>
  </si>
  <si>
    <t>NAMIBIA</t>
  </si>
  <si>
    <t>NR</t>
  </si>
  <si>
    <t>Nauru</t>
  </si>
  <si>
    <t>NAURU</t>
  </si>
  <si>
    <t>NP</t>
  </si>
  <si>
    <t>Nepal</t>
  </si>
  <si>
    <t>NEPAL</t>
  </si>
  <si>
    <t>NL</t>
  </si>
  <si>
    <t>Países Baixos</t>
  </si>
  <si>
    <t>NETHERLANDS</t>
  </si>
  <si>
    <t>AN</t>
  </si>
  <si>
    <t>Antilhas Holandesas</t>
  </si>
  <si>
    <t>NETHERLANDS ANTILLES</t>
  </si>
  <si>
    <t>CW</t>
  </si>
  <si>
    <t>Curaçao</t>
  </si>
  <si>
    <t>NULL</t>
  </si>
  <si>
    <t>AW</t>
  </si>
  <si>
    <t>Aruba</t>
  </si>
  <si>
    <t>ARUBA</t>
  </si>
  <si>
    <t>SX</t>
  </si>
  <si>
    <t>São Martinho (parte holandesa)</t>
  </si>
  <si>
    <t>BQ</t>
  </si>
  <si>
    <t>Bonaire, Santo Eustáquio e Saba</t>
  </si>
  <si>
    <t>NC</t>
  </si>
  <si>
    <t>Nova Caledónia</t>
  </si>
  <si>
    <t>NEW CALEDONIA</t>
  </si>
  <si>
    <t>VU</t>
  </si>
  <si>
    <t>Vanuatu</t>
  </si>
  <si>
    <t>VANUATU</t>
  </si>
  <si>
    <t>NZ</t>
  </si>
  <si>
    <t>Nova Zelândia</t>
  </si>
  <si>
    <t>NEW ZEALAND</t>
  </si>
  <si>
    <t>NI</t>
  </si>
  <si>
    <t>Nicarágua</t>
  </si>
  <si>
    <t>NICARAGUA</t>
  </si>
  <si>
    <t>NE</t>
  </si>
  <si>
    <t>Níger</t>
  </si>
  <si>
    <t>NIGER</t>
  </si>
  <si>
    <t>NG</t>
  </si>
  <si>
    <t>Nigéria</t>
  </si>
  <si>
    <t>NIGERIA</t>
  </si>
  <si>
    <t>NU</t>
  </si>
  <si>
    <t>Niué</t>
  </si>
  <si>
    <t>NIUE</t>
  </si>
  <si>
    <t>NF</t>
  </si>
  <si>
    <t>Ilha Norfolque</t>
  </si>
  <si>
    <t>NORFOLK ISLAND</t>
  </si>
  <si>
    <t>NO</t>
  </si>
  <si>
    <t>Noruega</t>
  </si>
  <si>
    <t>NORWAY</t>
  </si>
  <si>
    <t>MP</t>
  </si>
  <si>
    <t>Ilhas Marianas do Norte</t>
  </si>
  <si>
    <t>NORTHERN MARIANA ISLANDS</t>
  </si>
  <si>
    <t>UM</t>
  </si>
  <si>
    <t>Ilhas Menores Afastadas dos Estados Unidos</t>
  </si>
  <si>
    <t>UNITED STATES MINOR OUTLYING ISLANDS</t>
  </si>
  <si>
    <t>FM</t>
  </si>
  <si>
    <t>Micronésia</t>
  </si>
  <si>
    <t>MICRONESIA, FEDERATED STATES OF</t>
  </si>
  <si>
    <t>MH</t>
  </si>
  <si>
    <t>Ilhas Marshall</t>
  </si>
  <si>
    <t>MARSHALL ISLANDS</t>
  </si>
  <si>
    <t>PW</t>
  </si>
  <si>
    <t>Palau</t>
  </si>
  <si>
    <t>PALAU</t>
  </si>
  <si>
    <t>PK</t>
  </si>
  <si>
    <t>Paquistão</t>
  </si>
  <si>
    <t>PAKISTAN</t>
  </si>
  <si>
    <t>PA</t>
  </si>
  <si>
    <t>Panamá</t>
  </si>
  <si>
    <t>PANAMA</t>
  </si>
  <si>
    <t>PG</t>
  </si>
  <si>
    <t>Papua-Nova Guiné</t>
  </si>
  <si>
    <t>PAPUA NEW GUINEA</t>
  </si>
  <si>
    <t>PY</t>
  </si>
  <si>
    <t>Paraguai</t>
  </si>
  <si>
    <t>PARAGUAY</t>
  </si>
  <si>
    <t>PE</t>
  </si>
  <si>
    <t>Perú</t>
  </si>
  <si>
    <t>PERU</t>
  </si>
  <si>
    <t>PH</t>
  </si>
  <si>
    <t>Filipinas</t>
  </si>
  <si>
    <t>PHILIPPINES</t>
  </si>
  <si>
    <t>PN</t>
  </si>
  <si>
    <t>Pitcairn</t>
  </si>
  <si>
    <t>PITCAIRN</t>
  </si>
  <si>
    <t>PL</t>
  </si>
  <si>
    <t>Polónia</t>
  </si>
  <si>
    <t>POLAND</t>
  </si>
  <si>
    <t>PT</t>
  </si>
  <si>
    <t>Portugal</t>
  </si>
  <si>
    <t>PORTUGAL</t>
  </si>
  <si>
    <t>GW</t>
  </si>
  <si>
    <t>Guiné-Bissau</t>
  </si>
  <si>
    <t>GUINEA-BISSAU</t>
  </si>
  <si>
    <t>TL</t>
  </si>
  <si>
    <t>Timor-Leste</t>
  </si>
  <si>
    <t>TIMOR-LESTE</t>
  </si>
  <si>
    <t>QA</t>
  </si>
  <si>
    <t>Catar</t>
  </si>
  <si>
    <t>QATAR</t>
  </si>
  <si>
    <t>RO</t>
  </si>
  <si>
    <t>Roménia</t>
  </si>
  <si>
    <t>ROMANIA</t>
  </si>
  <si>
    <t>RU</t>
  </si>
  <si>
    <t>Federação Russa</t>
  </si>
  <si>
    <t>RUSSIAN FEDERATION</t>
  </si>
  <si>
    <t>RW</t>
  </si>
  <si>
    <t>Ruanda</t>
  </si>
  <si>
    <t>RWANDA</t>
  </si>
  <si>
    <t>SH</t>
  </si>
  <si>
    <t>Santa Helena, Ascensão e Tristão da Cunha</t>
  </si>
  <si>
    <t>SAINT HELENA</t>
  </si>
  <si>
    <t>KN</t>
  </si>
  <si>
    <t>São Cristóvão e Nevis</t>
  </si>
  <si>
    <t>SAINT KITTS AND NEVIS</t>
  </si>
  <si>
    <t>AI</t>
  </si>
  <si>
    <t>Anguila</t>
  </si>
  <si>
    <t>ANGUILLA</t>
  </si>
  <si>
    <t>LC</t>
  </si>
  <si>
    <t>Santa Lúcia</t>
  </si>
  <si>
    <t>SAINT LUCIA</t>
  </si>
  <si>
    <t>VC</t>
  </si>
  <si>
    <t>São Vicente e Grenadinas</t>
  </si>
  <si>
    <t>SAINT VINCENT AND THE GRENADINES</t>
  </si>
  <si>
    <t>SM</t>
  </si>
  <si>
    <t>São Marino</t>
  </si>
  <si>
    <t>SAN MARINO</t>
  </si>
  <si>
    <t>ST</t>
  </si>
  <si>
    <t>São Tomé e Príncipe</t>
  </si>
  <si>
    <t>SAO TOME AND PRINCIPE</t>
  </si>
  <si>
    <t>SA</t>
  </si>
  <si>
    <t>Arábia Saudita</t>
  </si>
  <si>
    <t>SAUDI ARABIA</t>
  </si>
  <si>
    <t>SN</t>
  </si>
  <si>
    <t>Senegal</t>
  </si>
  <si>
    <t>SENEGAL</t>
  </si>
  <si>
    <t>RS</t>
  </si>
  <si>
    <t>Sérvia</t>
  </si>
  <si>
    <t>SERBIA</t>
  </si>
  <si>
    <t>SC</t>
  </si>
  <si>
    <t>Seychelles</t>
  </si>
  <si>
    <t>SEYCHELLES</t>
  </si>
  <si>
    <t>SL</t>
  </si>
  <si>
    <t>Serra Leoa</t>
  </si>
  <si>
    <t>SIERRA LEONE</t>
  </si>
  <si>
    <t>SG</t>
  </si>
  <si>
    <t>Singapura</t>
  </si>
  <si>
    <t>SINGAPORE</t>
  </si>
  <si>
    <t>SK</t>
  </si>
  <si>
    <t>Eslováquia</t>
  </si>
  <si>
    <t>SLOVAKIA</t>
  </si>
  <si>
    <t>VN</t>
  </si>
  <si>
    <t>Vietname</t>
  </si>
  <si>
    <t>VIET NAM</t>
  </si>
  <si>
    <t>SI</t>
  </si>
  <si>
    <t>Eslovénia</t>
  </si>
  <si>
    <t>SLOVENIA</t>
  </si>
  <si>
    <t>SO</t>
  </si>
  <si>
    <t>Somália</t>
  </si>
  <si>
    <t>SOMALIA</t>
  </si>
  <si>
    <t>ZA</t>
  </si>
  <si>
    <t>África do Sul</t>
  </si>
  <si>
    <t>SOUTH AFRICA</t>
  </si>
  <si>
    <t>ZW</t>
  </si>
  <si>
    <t>Zimbabwe</t>
  </si>
  <si>
    <t>ZIMBABWE</t>
  </si>
  <si>
    <t>ES</t>
  </si>
  <si>
    <t>Espanha</t>
  </si>
  <si>
    <t>SPAIN</t>
  </si>
  <si>
    <t>SS</t>
  </si>
  <si>
    <t>Sudão do Sul</t>
  </si>
  <si>
    <t>SD</t>
  </si>
  <si>
    <t>Sudão</t>
  </si>
  <si>
    <t>SUDAN</t>
  </si>
  <si>
    <t>SR</t>
  </si>
  <si>
    <t>Suriname</t>
  </si>
  <si>
    <t>SURINAME</t>
  </si>
  <si>
    <t>SZ</t>
  </si>
  <si>
    <t>Suazilândia</t>
  </si>
  <si>
    <t>SWAZILAND</t>
  </si>
  <si>
    <t>SE</t>
  </si>
  <si>
    <t>Suécia</t>
  </si>
  <si>
    <t>SWEDEN</t>
  </si>
  <si>
    <t>CH</t>
  </si>
  <si>
    <t>Suiça</t>
  </si>
  <si>
    <t>SWITZERLAND</t>
  </si>
  <si>
    <t>SY</t>
  </si>
  <si>
    <t>Síria</t>
  </si>
  <si>
    <t>SYRIAN ARAB REPUBLIC</t>
  </si>
  <si>
    <t>TJ</t>
  </si>
  <si>
    <t>Tajiquistão</t>
  </si>
  <si>
    <t>TAJIKISTAN</t>
  </si>
  <si>
    <t>TH</t>
  </si>
  <si>
    <t>Tailândia</t>
  </si>
  <si>
    <t>THAILAND</t>
  </si>
  <si>
    <t>TG</t>
  </si>
  <si>
    <t>Togo</t>
  </si>
  <si>
    <t>TOGO</t>
  </si>
  <si>
    <t>TK</t>
  </si>
  <si>
    <t>Tokelau</t>
  </si>
  <si>
    <t>TOKELAU</t>
  </si>
  <si>
    <t>TO</t>
  </si>
  <si>
    <t>Tonga</t>
  </si>
  <si>
    <t>TONGA</t>
  </si>
  <si>
    <t>TT</t>
  </si>
  <si>
    <t>Trindade e Tobago</t>
  </si>
  <si>
    <t>TRINIDAD AND TOBAGO</t>
  </si>
  <si>
    <t>AE</t>
  </si>
  <si>
    <t>Emirados Árabes Unidos</t>
  </si>
  <si>
    <t>UNITED ARAB EMIRATES</t>
  </si>
  <si>
    <t>TN</t>
  </si>
  <si>
    <t>Tunísia</t>
  </si>
  <si>
    <t>TUNISIA</t>
  </si>
  <si>
    <t>TR</t>
  </si>
  <si>
    <t>Turquia</t>
  </si>
  <si>
    <t>TURKEY</t>
  </si>
  <si>
    <t>TM</t>
  </si>
  <si>
    <t>Turquemenistão</t>
  </si>
  <si>
    <t>TURKMENISTAN</t>
  </si>
  <si>
    <t>TC</t>
  </si>
  <si>
    <t>Ilhas Turcas e Caicos</t>
  </si>
  <si>
    <t>TURKS AND CAICOS ISLANDS</t>
  </si>
  <si>
    <t>TV</t>
  </si>
  <si>
    <t>Tuvalu</t>
  </si>
  <si>
    <t>TUVALU</t>
  </si>
  <si>
    <t>UG</t>
  </si>
  <si>
    <t>Uganda</t>
  </si>
  <si>
    <t>UGANDA</t>
  </si>
  <si>
    <t>UA</t>
  </si>
  <si>
    <t>Ucrânia</t>
  </si>
  <si>
    <t>UKRAINE</t>
  </si>
  <si>
    <t>MK</t>
  </si>
  <si>
    <t>Macedónia, Antiga República Jugoslava da</t>
  </si>
  <si>
    <t>MACEDONIA, THE FORMER YUGOSLAV REPUBLIC OF</t>
  </si>
  <si>
    <t>EG</t>
  </si>
  <si>
    <t>Egipto</t>
  </si>
  <si>
    <t>EGYPT</t>
  </si>
  <si>
    <t>GB</t>
  </si>
  <si>
    <t>Reino Unido</t>
  </si>
  <si>
    <t>UNITED KINGDOM</t>
  </si>
  <si>
    <t>GG</t>
  </si>
  <si>
    <t>Guernsey (Ilha)</t>
  </si>
  <si>
    <t>JE</t>
  </si>
  <si>
    <t>Jersey (Ilha)</t>
  </si>
  <si>
    <t>IM</t>
  </si>
  <si>
    <t>Man (Ilha)</t>
  </si>
  <si>
    <t>TZ</t>
  </si>
  <si>
    <t>Tanzânia</t>
  </si>
  <si>
    <t>TANZANIA, UNITED REPUBLIC OF</t>
  </si>
  <si>
    <t>US</t>
  </si>
  <si>
    <t>Estados Unidos da América</t>
  </si>
  <si>
    <t>UNITED STATES</t>
  </si>
  <si>
    <t>VI</t>
  </si>
  <si>
    <t>Ilhas Virgens dos Estados Unidos</t>
  </si>
  <si>
    <t>VIRGIN ISLANDS, U.S.</t>
  </si>
  <si>
    <t>BF</t>
  </si>
  <si>
    <t>Burquina Faso</t>
  </si>
  <si>
    <t>BURKINA FASO</t>
  </si>
  <si>
    <t>UY</t>
  </si>
  <si>
    <t>Uruguai</t>
  </si>
  <si>
    <t>URUGUAY</t>
  </si>
  <si>
    <t>UZ</t>
  </si>
  <si>
    <t>Usbequistão</t>
  </si>
  <si>
    <t>UZBEKISTAN</t>
  </si>
  <si>
    <t>VE</t>
  </si>
  <si>
    <t>República Bolivariana da Venezuela</t>
  </si>
  <si>
    <t>VENEZUELA</t>
  </si>
  <si>
    <t>WF</t>
  </si>
  <si>
    <t>Ilhas Wallis e Futuna</t>
  </si>
  <si>
    <t>WALLIS AND FUTUNA</t>
  </si>
  <si>
    <t>WS</t>
  </si>
  <si>
    <t>Samoa</t>
  </si>
  <si>
    <t>SAMOA</t>
  </si>
  <si>
    <t>YE</t>
  </si>
  <si>
    <t>Iémen</t>
  </si>
  <si>
    <t>YEMEN</t>
  </si>
  <si>
    <t>ZM</t>
  </si>
  <si>
    <t>Zâmbia</t>
  </si>
  <si>
    <t>ZAMBIA</t>
  </si>
  <si>
    <t>XL</t>
  </si>
  <si>
    <t>Países e Territórios Não Especificados</t>
  </si>
  <si>
    <t>QR</t>
  </si>
  <si>
    <t>Off-Shore da Madeira</t>
  </si>
  <si>
    <t>XZ</t>
  </si>
  <si>
    <t>Off-Shore dos Açores</t>
  </si>
  <si>
    <t>ZD</t>
  </si>
  <si>
    <t>Delaware - EUA</t>
  </si>
  <si>
    <t>ZK</t>
  </si>
  <si>
    <t>Ilhas Keslim (Queshm) - Irão</t>
  </si>
  <si>
    <t>ZN</t>
  </si>
  <si>
    <t>Nevada - EUA</t>
  </si>
  <si>
    <t>ZO</t>
  </si>
  <si>
    <t>Oklahoma - EUA</t>
  </si>
  <si>
    <t>ZY</t>
  </si>
  <si>
    <t>Wyoming - EUA</t>
  </si>
  <si>
    <t>ZC</t>
  </si>
  <si>
    <t>Ilhas do Canal</t>
  </si>
  <si>
    <t>XK</t>
  </si>
  <si>
    <t>Kosovo (ao abrigo da resolução 1244 do Conselho de Segurança da ONU)</t>
  </si>
  <si>
    <t>Idioma</t>
  </si>
  <si>
    <t>2-ENG</t>
  </si>
  <si>
    <t>Dsg_EN Rubrica</t>
  </si>
  <si>
    <t>1. Reference period - (a) initial date (dd-mm-yyyy):</t>
  </si>
  <si>
    <t>1. Reference period - (b) end date (dd-mm-yyyy):</t>
  </si>
  <si>
    <t>2. Institutional information at the end date of the reference period - 2.1. Information enabling the financial entity to be identified - Institution code number:</t>
  </si>
  <si>
    <t>2. Institutional information at the end date of the reference period - 2.2. Information on the financial entity’s contact point for matters relating to the prevention of money laundering and terrorist financing - email:</t>
  </si>
  <si>
    <t>5. Additional information  - 5.1. Additional information deemed relevant by the financial entity and related to the reference period.</t>
  </si>
  <si>
    <t>5. Additional information  - 5.2. Other information to be reported as ordered by the Banco de Portugal.</t>
  </si>
  <si>
    <t>3. Activity in Portuguese territory during the reference period - (a) total number of transactions from Portugal;</t>
  </si>
  <si>
    <t>3. Activity in Portuguese territory during the reference period - (b) aggregate amount in euro of transactions from Portugal;</t>
  </si>
  <si>
    <t>3. Activity in Portuguese territory during the reference period - (c) total number of transactions to Portugal;</t>
  </si>
  <si>
    <t>3. Activity in Portuguese territory during the reference period - (d) aggregate amount in euro of transactions to Portugal;</t>
  </si>
  <si>
    <t>3. Activity in Portuguese territory during the reference period - (e) list of the 10 destination jurisdictions of transactions from Portugal with the highest aggregate amount of transaction - 1. ISO2;</t>
  </si>
  <si>
    <t>3. Activity in Portuguese territory during the reference period - (e) list of the 10 destination jurisdictions of transactions from Portugal with the highest aggregate amount of transaction - 2. ISO2;</t>
  </si>
  <si>
    <t>3. Activity in Portuguese territory during the reference period - (e) list of the 10 destination jurisdictions of transactions from Portugal with the highest aggregate amount of transaction - 3. ISO2;</t>
  </si>
  <si>
    <t>3. Activity in Portuguese territory during the reference period - (e) list of the 10 destination jurisdictions of transactions from Portugal with the highest aggregate amount of transaction - 4. ISO2;</t>
  </si>
  <si>
    <t>3. Activity in Portuguese territory during the reference period - (e) list of the 10 destination jurisdictions of transactions from Portugal with the highest aggregate amount of transaction - 5. ISO2;</t>
  </si>
  <si>
    <t>3. Activity in Portuguese territory during the reference period - (e) list of the 10 destination jurisdictions of transactions from Portugal with the highest aggregate amount of transaction - 6. ISO2;</t>
  </si>
  <si>
    <t>3. Activity in Portuguese territory during the reference period - (e) list of the 10 destination jurisdictions of transactions from Portugal with the highest aggregate amount of transaction - 7. ISO2;</t>
  </si>
  <si>
    <t>3. Activity in Portuguese territory during the reference period - (e) list of the 10 destination jurisdictions of transactions from Portugal with the highest aggregate amount of transaction - 8. ISO2;</t>
  </si>
  <si>
    <t>3. Activity in Portuguese territory during the reference period - (e) list of the 10 destination jurisdictions of transactions from Portugal with the highest aggregate amount of transaction - 9. ISO2;</t>
  </si>
  <si>
    <t>3. Activity in Portuguese territory during the reference period - (e) list of the 10 destination jurisdictions of transactions from Portugal with the highest aggregate amount of transaction - 10. ISO2;</t>
  </si>
  <si>
    <t>3. Activity in Portuguese territory during the reference period -(f) list of the 10 home jurisdictions of the transactions to Portugal with the highest aggregate amount of transactions - 1. ISO2;</t>
  </si>
  <si>
    <t>3. Activity in Portuguese territory during the reference period -(f) list of the 10 home jurisdictions of the transactions to Portugal with the highest aggregate amount of transactions - 2. ISO2;</t>
  </si>
  <si>
    <t>3. Activity in Portuguese territory during the reference period -(f) list of the 10 home jurisdictions of the transactions to Portugal with the highest aggregate amount of transactions - 3. ISO2;</t>
  </si>
  <si>
    <t>3. Activity in Portuguese territory during the reference period -(f) list of the 10 home jurisdictions of the transactions to Portugal with the highest aggregate amount of transactions - 4. ISO2;</t>
  </si>
  <si>
    <t>3. Activity in Portuguese territory during the reference period -(f) list of the 10 home jurisdictions of the transactions to Portugal with the highest aggregate amount of transactions - 5. ISO2;</t>
  </si>
  <si>
    <t>3. Activity in Portuguese territory during the reference period -(f) list of the 10 home jurisdictions of the transactions to Portugal with the highest aggregate amount of transactions - 6. ISO2;</t>
  </si>
  <si>
    <t>3. Activity in Portuguese territory during the reference period -(f) list of the 10 home jurisdictions of the transactions to Portugal with the highest aggregate amount of transactions - 7. ISO2;</t>
  </si>
  <si>
    <t>3. Activity in Portuguese territory during the reference period -(f) list of the 10 home jurisdictions of the transactions to Portugal with the highest aggregate amount of transactions - 8. ISO2;</t>
  </si>
  <si>
    <t>3. Activity in Portuguese territory during the reference period -(f) list of the 10 home jurisdictions of the transactions to Portugal with the highest aggregate amount of transactions - 9. ISO2;</t>
  </si>
  <si>
    <t>3. Activity in Portuguese territory during the reference period -(f) list of the 10 home jurisdictions of the transactions to Portugal with the highest aggregate amount of transactions - 10. ISO2;</t>
  </si>
  <si>
    <t>3. Activity in Portuguese territory during the reference period - (g) distribution channels available - Other</t>
  </si>
  <si>
    <t>3. Activity in Portuguese territory during the reference period - (h) total number of suspicious transaction reports in Portugal or abroad in respect of transactions from Portugal;</t>
  </si>
  <si>
    <t>3. Activity in Portuguese territory during the reference period - (i) aggregate amount in euro of the transactions referred to in subparagraph (h);</t>
  </si>
  <si>
    <t>3. Activity in Portuguese territory during the reference period - (j) total number of suspicious transaction reports in Portugal or abroad in respect of transactions to Portugal;</t>
  </si>
  <si>
    <t>3. Activity in Portuguese territory during the reference period - (k) aggregate amount in euro of the transactions referred to in subparagraph (j);</t>
  </si>
  <si>
    <t>3. Activity in Portuguese territory during the reference period - (l) list of the jurisdictions associated with a higher risk  in terms of transactions from and to Portugal, except those already reported under subparagraphs (e) and (f), if the aggregate amount of transactions from and to those jurisdictions is equal to or greater than €1,000,000 in the reference period.  - 1.  ISO2</t>
  </si>
  <si>
    <t>3. Activity in Portuguese territory during the reference period - (l) list of the jurisdictions associated with a higher risk  in terms of transactions from and to Portugal, except those already reported under subparagraphs (e) and (f), if the aggregate amount of transactions from and to those jurisdictions is equal to or greater than €1,000,000 in the reference period.  - 2.  ISO2</t>
  </si>
  <si>
    <t>3. Activity in Portuguese territory during the reference period - (l) list of the jurisdictions associated with a higher risk  in terms of transactions from and to Portugal, except those already reported under subparagraphs (e) and (f), if the aggregate amount of transactions from and to those jurisdictions is equal to or greater than €1,000,000 in the reference period.  - 3.  ISO2</t>
  </si>
  <si>
    <t>3. Activity in Portuguese territory during the reference period - (l) list of the jurisdictions associated with a higher risk  in terms of transactions from and to Portugal, except those already reported under subparagraphs (e) and (f), if the aggregate amount of transactions from and to those jurisdictions is equal to or greater than €1,000,000 in the reference period.  - 4.  ISO2</t>
  </si>
  <si>
    <t>3. Activity in Portuguese territory during the reference period - (l) list of the jurisdictions associated with a higher risk  in terms of transactions from and to Portugal, except those already reported under subparagraphs (e) and (f), if the aggregate amount of transactions from and to those jurisdictions is equal to or greater than €1,000,000 in the reference period.  - 5.  ISO2</t>
  </si>
  <si>
    <t>3. Activity in Portuguese territory during the reference period - (l) list of the jurisdictions associated with a higher risk  in terms of transactions from and to Portugal, except those already reported under subparagraphs (e) and (f), if the aggregate amount of transactions from and to those jurisdictions is equal to or greater than €1,000,000 in the reference period.  - 6.  ISO2</t>
  </si>
  <si>
    <t>3. Activity in Portuguese territory during the reference period - (l) list of the jurisdictions associated with a higher risk  in terms of transactions from and to Portugal, except those already reported under subparagraphs (e) and (f), if the aggregate amount of transactions from and to those jurisdictions is equal to or greater than €1,000,000 in the reference period.  - 7.  ISO2</t>
  </si>
  <si>
    <t>3. Activity in Portuguese territory during the reference period - (l) list of the jurisdictions associated with a higher risk  in terms of transactions from and to Portugal, except those already reported under subparagraphs (e) and (f), if the aggregate amount of transactions from and to those jurisdictions is equal to or greater than €1,000,000 in the reference period.  - 8.  ISO2</t>
  </si>
  <si>
    <t>3. Activity in Portuguese territory during the reference period - (l) list of the jurisdictions associated with a higher risk  in terms of transactions from and to Portugal, except those already reported under subparagraphs (e) and (f), if the aggregate amount of transactions from and to those jurisdictions is equal to or greater than €1,000,000 in the reference period.  - 9.  ISO2</t>
  </si>
  <si>
    <t>3. Activity in Portuguese territory during the reference period - (l) list of the jurisdictions associated with a higher risk  in terms of transactions from and to Portugal, except those already reported under subparagraphs (e) and (f), if the aggregate amount of transactions from and to those jurisdictions is equal to or greater than €1,000,000 in the reference period.  - 10.  ISO2</t>
  </si>
  <si>
    <t>3. Activity in Portuguese territory during the reference period - (l) list of the jurisdictions associated with a higher risk  in terms of transactions from and to Portugal, except those already reported under subparagraphs (e) and (f), if the aggregate amount of transactions from and to those jurisdictions is equal to or greater than €1,000,000 in the reference period.  - 11.  ISO2</t>
  </si>
  <si>
    <t>3. Activity in Portuguese territory during the reference period - (l) list of the jurisdictions associated with a higher risk  in terms of transactions from and to Portugal, except those already reported under subparagraphs (e) and (f), if the aggregate amount of transactions from and to those jurisdictions is equal to or greater than €1,000,000 in the reference period.  - 12.  ISO2</t>
  </si>
  <si>
    <t>3. Activity in Portuguese territory during the reference period - (l) list of the jurisdictions associated with a higher risk  in terms of transactions from and to Portugal, except those already reported under subparagraphs (e) and (f), if the aggregate amount of transactions from and to those jurisdictions is equal to or greater than €1,000,000 in the reference period.  - 13.  ISO2</t>
  </si>
  <si>
    <t>3. Activity in Portuguese territory during the reference period - (l) list of the jurisdictions associated with a higher risk  in terms of transactions from and to Portugal, except those already reported under subparagraphs (e) and (f), if the aggregate amount of transactions from and to those jurisdictions is equal to or greater than €1,000,000 in the reference period.  - 14.  ISO2</t>
  </si>
  <si>
    <t>3. Activity in Portuguese territory during the reference period - (l) list of the jurisdictions associated with a higher risk  in terms of transactions from and to Portugal, except those already reported under subparagraphs (e) and (f), if the aggregate amount of transactions from and to those jurisdictions is equal to or greater than €1,000,000 in the reference period.  - 15.  ISO2</t>
  </si>
  <si>
    <t>3. Activity in Portuguese territory during the reference period - (l) list of the jurisdictions associated with a higher risk  in terms of transactions from and to Portugal, except those already reported under subparagraphs (e) and (f), if the aggregate amount of transactions from and to those jurisdictions is equal to or greater than €1,000,000 in the reference period.  - 16.  ISO2</t>
  </si>
  <si>
    <t>3. Activity in Portuguese territory during the reference period - (l) list of the jurisdictions associated with a higher risk  in terms of transactions from and to Portugal, except those already reported under subparagraphs (e) and (f), if the aggregate amount of transactions from and to those jurisdictions is equal to or greater than €1,000,000 in the reference period.  - 17.  ISO2</t>
  </si>
  <si>
    <t>3. Activity in Portuguese territory during the reference period - (l) list of the jurisdictions associated with a higher risk  in terms of transactions from and to Portugal, except those already reported under subparagraphs (e) and (f), if the aggregate amount of transactions from and to those jurisdictions is equal to or greater than €1,000,000 in the reference period.  - 18.  ISO2</t>
  </si>
  <si>
    <t>3. Activity in Portuguese territory during the reference period - (l) list of the jurisdictions associated with a higher risk  in terms of transactions from and to Portugal, except those already reported under subparagraphs (e) and (f), if the aggregate amount of transactions from and to those jurisdictions is equal to or greater than €1,000,000 in the reference period.  - 19.  ISO2</t>
  </si>
  <si>
    <t>3. Activity in Portuguese territory during the reference period - (l) list of the jurisdictions associated with a higher risk  in terms of transactions from and to Portugal, except those already reported under subparagraphs (e) and (f), if the aggregate amount of transactions from and to those jurisdictions is equal to or greater than €1,000,000 in the reference period.  - 20.  ISO2</t>
  </si>
  <si>
    <t>3. Activity in Portuguese territory during the reference period - (l) list of the jurisdictions associated with a higher risk  in terms of transactions from and to Portugal, except those already reported under subparagraphs (e) and (f), if the aggregate amount of transactions from and to those jurisdictions is equal to or greater than €1,000,000 in the reference period.  - 21.  ISO2</t>
  </si>
  <si>
    <t>3. Activity in Portuguese territory during the reference period - (l) list of the jurisdictions associated with a higher risk  in terms of transactions from and to Portugal, except those already reported under subparagraphs (e) and (f), if the aggregate amount of transactions from and to those jurisdictions is equal to or greater than €1,000,000 in the reference period.  - 22.  ISO2</t>
  </si>
  <si>
    <t>3. Activity in Portuguese territory during the reference period - (l) list of the jurisdictions associated with a higher risk  in terms of transactions from and to Portugal, except those already reported under subparagraphs (e) and (f), if the aggregate amount of transactions from and to those jurisdictions is equal to or greater than €1,000,000 in the reference period.  - 23.  ISO2</t>
  </si>
  <si>
    <t>3. Activity in Portuguese territory during the reference period - (l) list of the jurisdictions associated with a higher risk  in terms of transactions from and to Portugal, except those already reported under subparagraphs (e) and (f), if the aggregate amount of transactions from and to those jurisdictions is equal to or greater than €1,000,000 in the reference period.  - 24.  ISO2</t>
  </si>
  <si>
    <t>3. Activity in Portuguese territory during the reference period - (l) list of the jurisdictions associated with a higher risk  in terms of transactions from and to Portugal, except those already reported under subparagraphs (e) and (f), if the aggregate amount of transactions from and to those jurisdictions is equal to or greater than €1,000,000 in the reference period.  - 25.  ISO2</t>
  </si>
  <si>
    <t>3. Activity in Portuguese territory during the reference period - (l) list of the jurisdictions associated with a higher risk  in terms of transactions from and to Portugal, except those already reported under subparagraphs (e) and (f), if the aggregate amount of transactions from and to those jurisdictions is equal to or greater than €1,000,000 in the reference period.  - 26.  ISO2</t>
  </si>
  <si>
    <t>3. Activity in Portuguese territory during the reference period - (l) list of the jurisdictions associated with a higher risk  in terms of transactions from and to Portugal, except those already reported under subparagraphs (e) and (f), if the aggregate amount of transactions from and to those jurisdictions is equal to or greater than €1,000,000 in the reference period.  - 27.  ISO2</t>
  </si>
  <si>
    <t>3. Activity in Portuguese territory during the reference period - (l) list of the jurisdictions associated with a higher risk  in terms of transactions from and to Portugal, except those already reported under subparagraphs (e) and (f), if the aggregate amount of transactions from and to those jurisdictions is equal to or greater than €1,000,000 in the reference period.  - 28.  ISO2</t>
  </si>
  <si>
    <t>3. Activity in Portuguese territory during the reference period - (l) list of the jurisdictions associated with a higher risk  in terms of transactions from and to Portugal, except those already reported under subparagraphs (e) and (f), if the aggregate amount of transactions from and to those jurisdictions is equal to or greater than €1,000,000 in the reference period.  - 29.  ISO2</t>
  </si>
  <si>
    <t>3. Activity in Portuguese territory during the reference period - (l) list of the jurisdictions associated with a higher risk  in terms of transactions from and to Portugal, except those already reported under subparagraphs (e) and (f), if the aggregate amount of transactions from and to those jurisdictions is equal to or greater than €1,000,000 in the reference period.  - 30.  ISO2</t>
  </si>
  <si>
    <t>3. Activity in Portuguese territory during the reference period - (l) list of the jurisdictions associated with a higher risk  in terms of transactions from and to Portugal, except those already reported under subparagraphs (e) and (f), if the aggregate amount of transactions from and to those jurisdictions is equal to or greater than €1,000,000 in the reference period.  - 31.  ISO2</t>
  </si>
  <si>
    <t>3. Activity in Portuguese territory during the reference period - (l) list of the jurisdictions associated with a higher risk  in terms of transactions from and to Portugal, except those already reported under subparagraphs (e) and (f), if the aggregate amount of transactions from and to those jurisdictions is equal to or greater than €1,000,000 in the reference period.  - 32.  ISO2</t>
  </si>
  <si>
    <t>3. Activity in Portuguese territory during the reference period - (l) list of the jurisdictions associated with a higher risk  in terms of transactions from and to Portugal, except those already reported under subparagraphs (e) and (f), if the aggregate amount of transactions from and to those jurisdictions is equal to or greater than €1,000,000 in the reference period.  - 33.  ISO2</t>
  </si>
  <si>
    <t>3. Activity in Portuguese territory during the reference period - (l) list of the jurisdictions associated with a higher risk  in terms of transactions from and to Portugal, except those already reported under subparagraphs (e) and (f), if the aggregate amount of transactions from and to those jurisdictions is equal to or greater than €1,000,000 in the reference period.  - 34.  ISO2</t>
  </si>
  <si>
    <t>3. Activity in Portuguese territory during the reference period - (l) list of the jurisdictions associated with a higher risk  in terms of transactions from and to Portugal, except those already reported under subparagraphs (e) and (f), if the aggregate amount of transactions from and to those jurisdictions is equal to or greater than €1,000,000 in the reference period.  - 35.  ISO2</t>
  </si>
  <si>
    <t>3. Activity in Portuguese territory during the reference period - (l) list of the jurisdictions associated with a higher risk  in terms of transactions from and to Portugal, except those already reported under subparagraphs (e) and (f), if the aggregate amount of transactions from and to those jurisdictions is equal to or greater than €1,000,000 in the reference period.  - 36.  ISO2</t>
  </si>
  <si>
    <t>3. Activity in Portuguese territory during the reference period - (l) list of the jurisdictions associated with a higher risk  in terms of transactions from and to Portugal, except those already reported under subparagraphs (e) and (f), if the aggregate amount of transactions from and to those jurisdictions is equal to or greater than €1,000,000 in the reference period.  - 37.  ISO2</t>
  </si>
  <si>
    <t>3. Activity in Portuguese territory during the reference period - (l) list of the jurisdictions associated with a higher risk  in terms of transactions from and to Portugal, except those already reported under subparagraphs (e) and (f), if the aggregate amount of transactions from and to those jurisdictions is equal to or greater than €1,000,000 in the reference period.  - 38.  ISO2</t>
  </si>
  <si>
    <t>3. Activity in Portuguese territory during the reference period - (l) list of the jurisdictions associated with a higher risk  in terms of transactions from and to Portugal, except those already reported under subparagraphs (e) and (f), if the aggregate amount of transactions from and to those jurisdictions is equal to or greater than €1,000,000 in the reference period.  - 39.  ISO2</t>
  </si>
  <si>
    <t>3. Activity in Portuguese territory during the reference period - (l) list of the jurisdictions associated with a higher risk  in terms of transactions from and to Portugal, except those already reported under subparagraphs (e) and (f), if the aggregate amount of transactions from and to those jurisdictions is equal to or greater than €1,000,000 in the reference period.  - 40.  ISO2</t>
  </si>
  <si>
    <t>3. Activity in Portuguese territory during the reference period - (l) list of the jurisdictions associated with a higher risk  in terms of transactions from and to Portugal, except those already reported under subparagraphs (e) and (f), if the aggregate amount of transactions from and to those jurisdictions is equal to or greater than €1,000,000 in the reference period.  - 41.  ISO2</t>
  </si>
  <si>
    <t>3. Activity in Portuguese territory during the reference period - (l) list of the jurisdictions associated with a higher risk  in terms of transactions from and to Portugal, except those already reported under subparagraphs (e) and (f), if the aggregate amount of transactions from and to those jurisdictions is equal to or greater than €1,000,000 in the reference period.  - 42.  ISO2</t>
  </si>
  <si>
    <t>3. Activity in Portuguese territory during the reference period - (l) list of the jurisdictions associated with a higher risk  in terms of transactions from and to Portugal, except those already reported under subparagraphs (e) and (f), if the aggregate amount of transactions from and to those jurisdictions is equal to or greater than €1,000,000 in the reference period.  - 43.  ISO2</t>
  </si>
  <si>
    <t>3. Activity in Portuguese territory during the reference period - (l) list of the jurisdictions associated with a higher risk  in terms of transactions from and to Portugal, except those already reported under subparagraphs (e) and (f), if the aggregate amount of transactions from and to those jurisdictions is equal to or greater than €1,000,000 in the reference period.  - 44.  ISO2</t>
  </si>
  <si>
    <t>3. Activity in Portuguese territory during the reference period - (l) list of the jurisdictions associated with a higher risk  in terms of transactions from and to Portugal, except those already reported under subparagraphs (e) and (f), if the aggregate amount of transactions from and to those jurisdictions is equal to or greater than €1,000,000 in the reference period.  - 45.  ISO2</t>
  </si>
  <si>
    <t>3. Activity in Portuguese territory during the reference period - (l) list of the jurisdictions associated with a higher risk  in terms of transactions from and to Portugal, except those already reported under subparagraphs (e) and (f), if the aggregate amount of transactions from and to those jurisdictions is equal to or greater than €1,000,000 in the reference period.  - 46.  ISO2</t>
  </si>
  <si>
    <t>3. Activity in Portuguese territory during the reference period - (l) list of the jurisdictions associated with a higher risk  in terms of transactions from and to Portugal, except those already reported under subparagraphs (e) and (f), if the aggregate amount of transactions from and to those jurisdictions is equal to or greater than €1,000,000 in the reference period.  - 47.  ISO2</t>
  </si>
  <si>
    <t>3. Activity in Portuguese territory during the reference period - (l) list of the jurisdictions associated with a higher risk  in terms of transactions from and to Portugal, except those already reported under subparagraphs (e) and (f), if the aggregate amount of transactions from and to those jurisdictions is equal to or greater than €1,000,000 in the reference period.  - 48.  ISO2</t>
  </si>
  <si>
    <t>3. Activity in Portuguese territory during the reference period - (l) list of the jurisdictions associated with a higher risk  in terms of transactions from and to Portugal, except those already reported under subparagraphs (e) and (f), if the aggregate amount of transactions from and to those jurisdictions is equal to or greater than €1,000,000 in the reference period.  - 49.  ISO2</t>
  </si>
  <si>
    <t>3. Activity in Portuguese territory during the reference period - (l) list of the jurisdictions associated with a higher risk  in terms of transactions from and to Portugal, except those already reported under subparagraphs (e) and (f), if the aggregate amount of transactions from and to those jurisdictions is equal to or greater than €1,000,000 in the reference period.  - 50.  ISO2</t>
  </si>
  <si>
    <t>Descritivo</t>
  </si>
  <si>
    <t>1-PRT</t>
  </si>
  <si>
    <t>Português</t>
  </si>
  <si>
    <t>English</t>
  </si>
  <si>
    <t>To Import</t>
  </si>
  <si>
    <t>Serv_#</t>
  </si>
  <si>
    <t>Rub_#</t>
  </si>
  <si>
    <t>Dsg_PT TipoLPS_2 - esta tipologia é válida para entidades com sede no Espaço Económico Europeu</t>
  </si>
  <si>
    <t>Dsg_EN TipoLPS_2 - also aplicable to entities established in the European Economic Area</t>
  </si>
  <si>
    <t>Instituições de Pagamento com Sede na U.E. em Regime de Livre Prestação de Serviços</t>
  </si>
  <si>
    <t>Free Provision of Services of Payment Institutions with head office in the EU</t>
  </si>
  <si>
    <t>Instituições de Moeda Eletrónica com Sede na U.E. em Regime de Livre Prestação de Serviços</t>
  </si>
  <si>
    <t>Free Provision of Services of Electronic Money Institutions with head office in the EU</t>
  </si>
  <si>
    <t>Instituições de Crédito da U.E. em Regime de Livre Prestação de Serviços</t>
  </si>
  <si>
    <t>Free Provision of Services by EU Credit Institutions</t>
  </si>
  <si>
    <t>LPS (FPS) Type</t>
  </si>
  <si>
    <t>ID_Rub</t>
  </si>
  <si>
    <t>Dsg_PT Rubrica</t>
  </si>
  <si>
    <t>Id</t>
  </si>
  <si>
    <t>Id_Serv</t>
  </si>
  <si>
    <t>LPStype</t>
  </si>
  <si>
    <t>Dsg_PT Servico</t>
  </si>
  <si>
    <t>Dsg_EN Servico</t>
  </si>
  <si>
    <t xml:space="preserve">4. Criminal and administrative offences - For the reference period, information on the existence [1-Yes, 0-No] of criminal and administrative offences related to money laundering or terrorist financing, or failure to comply with procedures for preventing them.  </t>
  </si>
  <si>
    <t>4. Ilícitos criminais e contraordenacionais - No período de referência, informação sobre a existência [1-Sim, 0-Não] de Ilícitos criminais e contraordenacionais relacionados com branqueamento de capitais ou financiamento do terrorismo, ou com o incumprimento de procedimentos destinados à sua prevenção</t>
  </si>
  <si>
    <t>Desenvolveu serviços em Portugal sujeitos ao presente reporte  [1-Sim, 0-Não]?</t>
  </si>
  <si>
    <t>3. Activity in Portuguese territory during the reference period [1-Yes, 0-No]?</t>
  </si>
  <si>
    <t>3. Activity in Portuguese territory during the reference period - (g) distribution channels available -  Homebanking [1-Yes, 0-No]</t>
  </si>
  <si>
    <t>3. Activity in Portuguese territory during the reference period - (g) distribution channels available -  APP [1-Yes, 0-No]</t>
  </si>
  <si>
    <t>3. Activity in Portuguese territory during the reference period - (g) distribution channels available - Website [1-Yes, 0-No]</t>
  </si>
  <si>
    <t>3. Activity in Portuguese territory during the reference period - (g) distribution channels available -  Call center [1-Yes, 0-No]</t>
  </si>
  <si>
    <t>3. Activity in Portuguese territory during the reference period - (g) distribution channels available - Postal Service [1-Yes, 0-No]</t>
  </si>
  <si>
    <t>3. Atividade em território nacional durante o período de referência - g) Canais de distribuição disponibilizados; - Aplicação Móvel [1-Sim, 0-Não]</t>
  </si>
  <si>
    <t>3. Atividade em território nacional durante o período de referência - g) Canais de distribuição disponibilizados; - Homebanking [1-Sim, 0-Não]</t>
  </si>
  <si>
    <t>3. Atividade em território nacional durante o período de referência - g) Canais de distribuição disponibilizados; - Website [1-Sim, 0-Não]</t>
  </si>
  <si>
    <t>3. Atividade em território nacional durante o período de referência - g) Canais de distribuição disponibilizados; - Call center [1-Sim, 0-Não]</t>
  </si>
  <si>
    <t>3. Atividade em território nacional durante o período de referência - g) Canais de distribuição disponibilizados; - Serviços Postais [1-Sim, 0-Não]</t>
  </si>
  <si>
    <t>0_1</t>
  </si>
  <si>
    <t>Desenvolveu serviços em Portugal</t>
  </si>
  <si>
    <t>Varchar</t>
  </si>
  <si>
    <t>Bit</t>
  </si>
  <si>
    <t>bit</t>
  </si>
  <si>
    <t>Mandatory</t>
  </si>
  <si>
    <t>Type</t>
  </si>
  <si>
    <t>Date</t>
  </si>
  <si>
    <t>Numeric</t>
  </si>
  <si>
    <t>Currency</t>
  </si>
  <si>
    <t>Indice</t>
  </si>
  <si>
    <t>Sheet</t>
  </si>
  <si>
    <t>Dsg_PT</t>
  </si>
  <si>
    <t>Dsg_EN</t>
  </si>
  <si>
    <t>Id Serviço</t>
  </si>
  <si>
    <t>Valor</t>
  </si>
  <si>
    <t>Designação do serviço</t>
  </si>
  <si>
    <t># Atividade</t>
  </si>
  <si>
    <t>Id Service</t>
  </si>
  <si>
    <t>Service</t>
  </si>
  <si>
    <t>Services to Report</t>
  </si>
  <si>
    <t># Ativity</t>
  </si>
  <si>
    <t>Designação da Rubrica</t>
  </si>
  <si>
    <t>Designation</t>
  </si>
  <si>
    <t>Identity</t>
  </si>
  <si>
    <t>Designação da rubrica</t>
  </si>
  <si>
    <t>Service designation</t>
  </si>
  <si>
    <t>Item designation</t>
  </si>
  <si>
    <t>Column</t>
  </si>
  <si>
    <t>Valida_Reporte</t>
  </si>
  <si>
    <t>Check_Report</t>
  </si>
  <si>
    <t>Activity</t>
  </si>
  <si>
    <t>Mandatory2</t>
  </si>
  <si>
    <t>Obrigatório</t>
  </si>
  <si>
    <t>Sim</t>
  </si>
  <si>
    <t>Não</t>
  </si>
  <si>
    <t>No</t>
  </si>
  <si>
    <t>Yes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</si>
</sst>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 #,##0.00_-;_-* &quot;-&quot;??_-;_-@_-"/>
    <numFmt numFmtId="164" formatCode="dd\-mm\-yyyy;@"/>
    <numFmt numFmtId="165" formatCode="_-* #,##0_-;\-* #,##0_-;_-* &quot;-&quot;??_-;_-@_-"/>
  </numFmts>
  <fonts count="8" x14ac:knownFonts="1">
    <font>
      <sz val="11"/>
      <color theme="1"/>
      <name val="Calibri"/>
      <family val="2"/>
      <scheme val="minor"/>
    </font>
    <font>
      <u/>
      <sz val="11"/>
      <color theme="10"/>
      <name val="Calibri"/>
      <family val="2"/>
      <scheme val="minor"/>
    </font>
    <font>
      <sz val="11"/>
      <color theme="0"/>
      <name val="Calibri"/>
      <family val="2"/>
      <scheme val="minor"/>
    </font>
    <font>
      <sz val="10"/>
      <color theme="1"/>
      <name val="Calibri"/>
      <family val="2"/>
      <scheme val="minor"/>
    </font>
    <font>
      <b/>
      <sz val="10"/>
      <color theme="0"/>
      <name val="Calibri"/>
      <family val="2"/>
      <scheme val="minor"/>
    </font>
    <font>
      <b/>
      <sz val="11"/>
      <color theme="0"/>
      <name val="Calibri"/>
      <family val="2"/>
      <scheme val="minor"/>
    </font>
    <font>
      <sz val="11"/>
      <color theme="1"/>
      <name val="Calibri"/>
      <family val="2"/>
      <scheme val="minor"/>
    </font>
    <font>
      <u/>
      <sz val="10"/>
      <color theme="10"/>
      <name val="Calibri"/>
      <family val="2"/>
      <scheme val="minor"/>
    </font>
  </fonts>
  <fills count="11">
    <fill>
      <patternFill patternType="none"/>
    </fill>
    <fill>
      <patternFill patternType="gray125"/>
    </fill>
    <fill>
      <patternFill patternType="solid">
        <fgColor theme="4" tint="0.79998168889431442"/>
        <bgColor theme="4" tint="0.79998168889431442"/>
      </patternFill>
    </fill>
    <fill>
      <patternFill patternType="solid">
        <fgColor theme="0" tint="-0.249977111117893"/>
        <bgColor indexed="64"/>
      </patternFill>
    </fill>
    <fill>
      <patternFill patternType="solid">
        <fgColor theme="3" tint="0.59999389629810485"/>
        <bgColor indexed="64"/>
      </patternFill>
    </fill>
    <fill>
      <patternFill patternType="solid">
        <fgColor theme="4" tint="-0.249977111117893"/>
        <bgColor indexed="64"/>
      </patternFill>
    </fill>
    <fill>
      <patternFill patternType="solid">
        <fgColor theme="0"/>
        <bgColor indexed="64"/>
      </patternFill>
    </fill>
    <fill>
      <patternFill patternType="solid">
        <fgColor theme="0" tint="-0.14999847407452621"/>
        <bgColor indexed="64"/>
      </patternFill>
    </fill>
    <fill>
      <patternFill patternType="solid">
        <fgColor theme="4"/>
        <bgColor theme="4"/>
      </patternFill>
    </fill>
    <fill>
      <patternFill patternType="solid">
        <fgColor theme="3" tint="0.39997558519241921"/>
        <bgColor indexed="64"/>
      </patternFill>
    </fill>
    <fill>
      <patternFill patternType="solid">
        <fgColor theme="4" tint="0.39997558519241921"/>
        <bgColor indexed="64"/>
      </patternFill>
    </fill>
  </fills>
  <borders count="8">
    <border>
      <left/>
      <right/>
      <top/>
      <bottom/>
      <diagonal/>
    </border>
    <border>
      <left style="thin">
        <color theme="4" tint="0.39997558519241921"/>
      </left>
      <right style="thin">
        <color theme="4" tint="0.39997558519241921"/>
      </right>
      <top style="thin">
        <color theme="4" tint="0.39997558519241921"/>
      </top>
      <bottom style="thin">
        <color theme="4" tint="0.39997558519241921"/>
      </bottom>
      <diagonal/>
    </border>
    <border>
      <left style="thin">
        <color indexed="64"/>
      </left>
      <right style="thin">
        <color indexed="64"/>
      </right>
      <top style="thin">
        <color indexed="64"/>
      </top>
      <bottom style="thin">
        <color indexed="64"/>
      </bottom>
      <diagonal/>
    </border>
    <border>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
      <left style="thin">
        <color theme="4" tint="0.39997558519241921"/>
      </left>
      <right/>
      <top style="thin">
        <color theme="4" tint="0.39997558519241921"/>
      </top>
      <bottom style="thin">
        <color theme="4" tint="0.39997558519241921"/>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3">
    <xf numFmtId="0" fontId="0" fillId="0" borderId="0"/>
    <xf numFmtId="0" fontId="1" fillId="0" borderId="0" applyNumberFormat="0" applyFill="0" applyBorder="0" applyAlignment="0" applyProtection="0"/>
    <xf numFmtId="43" fontId="6" fillId="0" borderId="0" applyFont="0" applyFill="0" applyBorder="0" applyAlignment="0" applyProtection="0"/>
  </cellStyleXfs>
  <cellXfs count="74">
    <xf numFmtId="0" fontId="0" fillId="0" borderId="0" xfId="0"/>
    <xf numFmtId="0" fontId="0" fillId="0" borderId="0" xfId="0" applyAlignment="1">
      <alignment wrapText="1"/>
    </xf>
    <xf numFmtId="0" fontId="0" fillId="0" borderId="0" xfId="0" applyAlignment="1">
      <alignment horizontal="center"/>
    </xf>
    <xf numFmtId="49" fontId="0" fillId="0" borderId="0" xfId="0" applyNumberFormat="1"/>
    <xf numFmtId="0" fontId="0" fillId="0" borderId="0" xfId="0" applyAlignment="1">
      <alignment horizontal="center" wrapText="1"/>
    </xf>
    <xf numFmtId="49" fontId="0" fillId="0" borderId="0" xfId="0" applyNumberFormat="1" applyAlignment="1">
      <alignment horizontal="center"/>
    </xf>
    <xf numFmtId="0" fontId="0" fillId="0" borderId="0" xfId="0" applyAlignment="1">
      <alignment horizontal="left" vertical="center" wrapText="1"/>
    </xf>
    <xf numFmtId="0" fontId="2" fillId="5" borderId="0" xfId="0" applyFont="1" applyFill="1"/>
    <xf numFmtId="0" fontId="0" fillId="2" borderId="2" xfId="0" applyFont="1" applyFill="1" applyBorder="1"/>
    <xf numFmtId="0" fontId="0" fillId="0" borderId="2" xfId="0" applyFont="1" applyBorder="1"/>
    <xf numFmtId="0" fontId="3" fillId="0" borderId="2" xfId="0" applyFont="1" applyBorder="1"/>
    <xf numFmtId="0" fontId="0" fillId="0" borderId="2" xfId="0" applyBorder="1" applyAlignment="1" applyProtection="1">
      <alignment horizontal="left" vertical="top" wrapText="1"/>
      <protection locked="0"/>
    </xf>
    <xf numFmtId="0" fontId="0" fillId="7" borderId="0" xfId="0" quotePrefix="1" applyFill="1" applyAlignment="1">
      <alignment horizontal="center" wrapText="1"/>
    </xf>
    <xf numFmtId="0" fontId="3" fillId="6" borderId="2" xfId="0" applyFont="1" applyFill="1" applyBorder="1" applyAlignment="1" applyProtection="1">
      <alignment horizontal="center" vertical="center" wrapText="1"/>
    </xf>
    <xf numFmtId="0" fontId="3" fillId="4" borderId="0" xfId="0" applyFont="1" applyFill="1" applyAlignment="1" applyProtection="1">
      <alignment horizontal="center" vertical="center" wrapText="1"/>
      <protection locked="0"/>
    </xf>
    <xf numFmtId="0" fontId="3" fillId="7" borderId="2" xfId="0" applyFont="1" applyFill="1" applyBorder="1" applyAlignment="1" applyProtection="1">
      <alignment horizontal="center" vertical="center" wrapText="1"/>
      <protection locked="0"/>
    </xf>
    <xf numFmtId="0" fontId="3" fillId="6" borderId="2" xfId="0" applyFont="1" applyFill="1" applyBorder="1" applyAlignment="1" applyProtection="1">
      <alignment horizontal="center" vertical="center" wrapText="1"/>
      <protection locked="0"/>
    </xf>
    <xf numFmtId="0" fontId="3" fillId="4" borderId="2" xfId="0" applyFont="1" applyFill="1" applyBorder="1" applyAlignment="1">
      <alignment horizontal="center" vertical="center" wrapText="1"/>
    </xf>
    <xf numFmtId="0" fontId="3" fillId="0" borderId="2" xfId="0" applyFont="1" applyFill="1" applyBorder="1" applyAlignment="1" applyProtection="1">
      <alignment vertical="center" wrapText="1"/>
      <protection locked="0"/>
    </xf>
    <xf numFmtId="0" fontId="3" fillId="0" borderId="0" xfId="0" applyFont="1" applyAlignment="1">
      <alignment wrapText="1"/>
    </xf>
    <xf numFmtId="0" fontId="3" fillId="0" borderId="0" xfId="0" applyFont="1"/>
    <xf numFmtId="0" fontId="3" fillId="0" borderId="0" xfId="0" applyFont="1" applyAlignment="1">
      <alignment horizontal="left" vertical="center"/>
    </xf>
    <xf numFmtId="0" fontId="3" fillId="2" borderId="1" xfId="0" applyFont="1" applyFill="1" applyBorder="1" applyAlignment="1">
      <alignment horizontal="center" vertical="center" wrapText="1"/>
    </xf>
    <xf numFmtId="0" fontId="3" fillId="2" borderId="1" xfId="0" applyFont="1" applyFill="1" applyBorder="1" applyAlignment="1">
      <alignment horizontal="left" vertical="center" wrapText="1"/>
    </xf>
    <xf numFmtId="0" fontId="3" fillId="0" borderId="1" xfId="0" applyFont="1" applyBorder="1" applyAlignment="1">
      <alignment horizontal="center" vertical="center" wrapText="1"/>
    </xf>
    <xf numFmtId="0" fontId="3" fillId="0" borderId="1" xfId="0" applyFont="1" applyBorder="1" applyAlignment="1">
      <alignment horizontal="left" vertical="center" wrapText="1"/>
    </xf>
    <xf numFmtId="0" fontId="3" fillId="2" borderId="1" xfId="0" applyFont="1" applyFill="1" applyBorder="1" applyAlignment="1">
      <alignment horizontal="center" vertical="center"/>
    </xf>
    <xf numFmtId="0" fontId="3" fillId="2" borderId="1" xfId="0" applyFont="1" applyFill="1" applyBorder="1" applyAlignment="1">
      <alignment horizontal="left"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4" fillId="8" borderId="3" xfId="0" applyFont="1" applyFill="1" applyBorder="1"/>
    <xf numFmtId="0" fontId="4" fillId="8" borderId="4" xfId="0" applyFont="1" applyFill="1" applyBorder="1"/>
    <xf numFmtId="0" fontId="3" fillId="2" borderId="3" xfId="0" applyFont="1" applyFill="1" applyBorder="1"/>
    <xf numFmtId="0" fontId="3" fillId="2" borderId="4" xfId="0" applyFont="1" applyFill="1" applyBorder="1"/>
    <xf numFmtId="0" fontId="3" fillId="0" borderId="3" xfId="0" applyFont="1" applyBorder="1"/>
    <xf numFmtId="0" fontId="3" fillId="0" borderId="4" xfId="0" applyFont="1" applyBorder="1"/>
    <xf numFmtId="0" fontId="3" fillId="7" borderId="2" xfId="0" applyFont="1" applyFill="1" applyBorder="1" applyAlignment="1">
      <alignment horizontal="center" vertical="center" wrapText="1"/>
    </xf>
    <xf numFmtId="0" fontId="3" fillId="4" borderId="2" xfId="0" applyFont="1" applyFill="1" applyBorder="1" applyAlignment="1">
      <alignment vertical="center" wrapText="1"/>
    </xf>
    <xf numFmtId="0" fontId="3" fillId="3" borderId="2" xfId="0" applyFont="1" applyFill="1" applyBorder="1" applyAlignment="1" applyProtection="1">
      <alignment horizontal="center" vertical="center" wrapText="1"/>
      <protection hidden="1"/>
    </xf>
    <xf numFmtId="0" fontId="3" fillId="7" borderId="2" xfId="0" applyFont="1" applyFill="1" applyBorder="1" applyAlignment="1" applyProtection="1">
      <alignment horizontal="center" vertical="center" wrapText="1"/>
      <protection hidden="1"/>
    </xf>
    <xf numFmtId="0" fontId="3" fillId="3" borderId="2" xfId="0" applyFont="1" applyFill="1" applyBorder="1" applyAlignment="1" applyProtection="1">
      <alignment horizontal="left" vertical="center" wrapText="1"/>
      <protection hidden="1"/>
    </xf>
    <xf numFmtId="0" fontId="3" fillId="3" borderId="2" xfId="0" applyFont="1" applyFill="1" applyBorder="1" applyAlignment="1" applyProtection="1">
      <alignment vertical="center" wrapText="1"/>
      <protection hidden="1"/>
    </xf>
    <xf numFmtId="0" fontId="3" fillId="7" borderId="2" xfId="0" applyFont="1" applyFill="1" applyBorder="1" applyAlignment="1" applyProtection="1">
      <alignment horizontal="left" vertical="center" wrapText="1"/>
      <protection hidden="1"/>
    </xf>
    <xf numFmtId="0" fontId="3" fillId="7" borderId="2" xfId="0" applyFont="1" applyFill="1" applyBorder="1" applyAlignment="1" applyProtection="1">
      <alignment vertical="center" wrapText="1"/>
      <protection hidden="1"/>
    </xf>
    <xf numFmtId="0" fontId="0" fillId="7" borderId="2" xfId="0" applyFill="1" applyBorder="1" applyAlignment="1" applyProtection="1">
      <alignment vertical="center" wrapText="1"/>
      <protection hidden="1"/>
    </xf>
    <xf numFmtId="0" fontId="5" fillId="8" borderId="2" xfId="0" applyFont="1" applyFill="1" applyBorder="1"/>
    <xf numFmtId="0" fontId="4" fillId="8" borderId="5" xfId="0" applyFont="1" applyFill="1" applyBorder="1"/>
    <xf numFmtId="0" fontId="3" fillId="2" borderId="5" xfId="0" applyFont="1" applyFill="1" applyBorder="1"/>
    <xf numFmtId="0" fontId="3" fillId="0" borderId="5" xfId="0" applyFont="1" applyBorder="1"/>
    <xf numFmtId="49" fontId="3" fillId="6" borderId="2" xfId="0" applyNumberFormat="1" applyFont="1" applyFill="1" applyBorder="1" applyAlignment="1" applyProtection="1">
      <alignment horizontal="center" vertical="center" wrapText="1"/>
      <protection locked="0"/>
    </xf>
    <xf numFmtId="49" fontId="0" fillId="0" borderId="0" xfId="0" applyNumberFormat="1" applyAlignment="1" applyProtection="1">
      <alignment horizontal="left" vertical="center" wrapText="1"/>
      <protection locked="0"/>
    </xf>
    <xf numFmtId="164" fontId="3" fillId="0" borderId="2" xfId="0" applyNumberFormat="1" applyFont="1" applyBorder="1" applyAlignment="1" applyProtection="1">
      <alignment horizontal="center" vertical="center" wrapText="1"/>
      <protection locked="0"/>
    </xf>
    <xf numFmtId="49" fontId="3" fillId="0" borderId="2" xfId="0" quotePrefix="1" applyNumberFormat="1" applyFont="1" applyBorder="1" applyAlignment="1" applyProtection="1">
      <alignment horizontal="center" vertical="center" wrapText="1"/>
      <protection locked="0"/>
    </xf>
    <xf numFmtId="0" fontId="7" fillId="0" borderId="2" xfId="1" applyFont="1" applyBorder="1" applyAlignment="1" applyProtection="1">
      <alignment horizontal="center" vertical="center" wrapText="1"/>
      <protection locked="0"/>
    </xf>
    <xf numFmtId="0" fontId="3" fillId="0" borderId="2" xfId="0" applyFont="1" applyBorder="1" applyAlignment="1" applyProtection="1">
      <alignment horizontal="center" vertical="center" wrapText="1"/>
      <protection locked="0"/>
    </xf>
    <xf numFmtId="165" fontId="3" fillId="7" borderId="2" xfId="2" applyNumberFormat="1" applyFont="1" applyFill="1" applyBorder="1" applyAlignment="1" applyProtection="1">
      <alignment horizontal="left" vertical="center" wrapText="1"/>
      <protection hidden="1"/>
    </xf>
    <xf numFmtId="0" fontId="3" fillId="0" borderId="0" xfId="0" applyFont="1" applyAlignment="1">
      <alignment horizontal="center" vertical="center"/>
    </xf>
    <xf numFmtId="0" fontId="3" fillId="0" borderId="0" xfId="0" applyFont="1" applyAlignment="1">
      <alignment horizontal="center" vertical="center" wrapText="1"/>
    </xf>
    <xf numFmtId="0" fontId="2" fillId="8" borderId="2" xfId="0" applyFont="1" applyFill="1" applyBorder="1"/>
    <xf numFmtId="0" fontId="3" fillId="4" borderId="2" xfId="0" applyFont="1" applyFill="1" applyBorder="1" applyAlignment="1">
      <alignment horizontal="left" vertical="center" wrapText="1"/>
    </xf>
    <xf numFmtId="0" fontId="3" fillId="9" borderId="6" xfId="0" applyFont="1" applyFill="1" applyBorder="1" applyAlignment="1">
      <alignment horizontal="left" vertical="center" wrapText="1"/>
    </xf>
    <xf numFmtId="0" fontId="3" fillId="9" borderId="2" xfId="0" applyFont="1" applyFill="1" applyBorder="1" applyAlignment="1">
      <alignment vertical="center" wrapText="1"/>
    </xf>
    <xf numFmtId="0" fontId="3" fillId="9" borderId="2" xfId="0" applyFont="1" applyFill="1" applyBorder="1" applyAlignment="1">
      <alignment horizontal="left" vertical="center" wrapText="1"/>
    </xf>
    <xf numFmtId="49" fontId="3" fillId="10" borderId="2" xfId="0" applyNumberFormat="1" applyFont="1" applyFill="1" applyBorder="1" applyAlignment="1" applyProtection="1">
      <alignment horizontal="left" vertical="center" wrapText="1"/>
    </xf>
    <xf numFmtId="0" fontId="3" fillId="9" borderId="7" xfId="0" applyFont="1" applyFill="1" applyBorder="1" applyAlignment="1">
      <alignment vertical="center" wrapText="1"/>
    </xf>
    <xf numFmtId="0" fontId="3" fillId="10" borderId="2" xfId="0" applyFont="1" applyFill="1" applyBorder="1" applyAlignment="1" applyProtection="1">
      <alignment horizontal="left" vertical="center" wrapText="1"/>
      <protection locked="0"/>
    </xf>
    <xf numFmtId="0" fontId="3" fillId="10" borderId="2" xfId="0" applyFont="1" applyFill="1" applyBorder="1" applyAlignment="1">
      <alignment horizontal="left" vertical="center" wrapText="1"/>
    </xf>
    <xf numFmtId="0" fontId="3" fillId="4" borderId="2" xfId="0" applyFont="1" applyFill="1" applyBorder="1" applyAlignment="1" applyProtection="1">
      <alignment horizontal="center" vertical="center" wrapText="1"/>
      <protection hidden="1"/>
    </xf>
    <xf numFmtId="0" fontId="3" fillId="4" borderId="2" xfId="0" applyFont="1" applyFill="1" applyBorder="1" applyAlignment="1" applyProtection="1">
      <alignment horizontal="left" vertical="center" wrapText="1"/>
      <protection hidden="1"/>
    </xf>
    <xf numFmtId="0" fontId="3" fillId="0" borderId="0" xfId="0" applyFont="1" applyAlignment="1">
      <alignment vertical="center"/>
    </xf>
    <xf numFmtId="0" fontId="3" fillId="0" borderId="0" xfId="0" applyFont="1" applyAlignment="1">
      <alignment vertical="center" wrapText="1"/>
    </xf>
    <xf numFmtId="49" fontId="3" fillId="0" borderId="0" xfId="0" applyNumberFormat="1" applyFont="1" applyAlignment="1">
      <alignment horizontal="center" vertical="center"/>
    </xf>
    <xf numFmtId="0" fontId="3" fillId="3" borderId="2" xfId="0" applyFont="1" applyFill="1" applyBorder="1" applyAlignment="1" applyProtection="1">
      <alignment horizontal="center" vertical="center"/>
      <protection hidden="1"/>
    </xf>
    <xf numFmtId="0" fontId="3" fillId="7" borderId="2" xfId="0" applyFont="1" applyFill="1" applyBorder="1" applyAlignment="1" applyProtection="1">
      <alignment horizontal="center" vertical="center"/>
      <protection hidden="1"/>
    </xf>
  </cellXfs>
  <cellStyles count="3">
    <cellStyle name="Comma" xfId="2" builtinId="3"/>
    <cellStyle name="Hyperlink" xfId="1" builtinId="8"/>
    <cellStyle name="Normal" xfId="0" builtinId="0"/>
  </cellStyles>
  <dxfs count="30">
    <dxf>
      <font>
        <b val="0"/>
        <i val="0"/>
        <strike val="0"/>
        <condense val="0"/>
        <extend val="0"/>
        <outline val="0"/>
        <shadow val="0"/>
        <u val="none"/>
        <vertAlign val="baseline"/>
        <sz val="10"/>
        <color theme="1"/>
        <name val="Calibri"/>
        <scheme val="minor"/>
      </font>
      <fill>
        <patternFill patternType="solid">
          <fgColor theme="4" tint="0.79998168889431442"/>
          <bgColor theme="4" tint="0.79998168889431442"/>
        </patternFill>
      </fill>
      <alignment horizontal="left" vertical="center" textRotation="0" wrapText="1" indent="0" justifyLastLine="0" shrinkToFit="0" readingOrder="0"/>
      <border diagonalUp="0" diagonalDown="0" outline="0">
        <left style="thin">
          <color theme="4" tint="0.39997558519241921"/>
        </left>
        <right style="thin">
          <color theme="4" tint="0.39997558519241921"/>
        </right>
        <top style="thin">
          <color theme="4" tint="0.39997558519241921"/>
        </top>
        <bottom style="thin">
          <color theme="4" tint="0.39997558519241921"/>
        </bottom>
      </border>
    </dxf>
    <dxf>
      <font>
        <strike val="0"/>
        <outline val="0"/>
        <shadow val="0"/>
        <u val="none"/>
        <vertAlign val="baseline"/>
        <sz val="10"/>
        <color theme="1"/>
        <name val="Calibri"/>
        <scheme val="minor"/>
      </font>
      <fill>
        <patternFill patternType="solid">
          <fgColor theme="4" tint="0.79998168889431442"/>
          <bgColor theme="4" tint="0.79998168889431442"/>
        </patternFill>
      </fill>
      <alignment horizontal="left" vertical="center" textRotation="0" wrapText="1" indent="0" justifyLastLine="0" shrinkToFit="0" readingOrder="0"/>
      <border diagonalUp="0" diagonalDown="0" outline="0">
        <left style="thin">
          <color theme="4" tint="0.39997558519241921"/>
        </left>
        <right style="thin">
          <color theme="4" tint="0.39997558519241921"/>
        </right>
        <top style="thin">
          <color theme="4" tint="0.39997558519241921"/>
        </top>
        <bottom style="thin">
          <color theme="4" tint="0.39997558519241921"/>
        </bottom>
      </border>
    </dxf>
    <dxf>
      <font>
        <b val="0"/>
        <i val="0"/>
        <strike val="0"/>
        <condense val="0"/>
        <extend val="0"/>
        <outline val="0"/>
        <shadow val="0"/>
        <u val="none"/>
        <vertAlign val="baseline"/>
        <sz val="10"/>
        <color theme="1"/>
        <name val="Calibri"/>
        <scheme val="minor"/>
      </font>
      <fill>
        <patternFill patternType="solid">
          <fgColor theme="4" tint="0.79998168889431442"/>
          <bgColor theme="4" tint="0.79998168889431442"/>
        </patternFill>
      </fill>
      <alignment horizontal="center" vertical="center" textRotation="0" wrapText="1" indent="0" justifyLastLine="0" shrinkToFit="0" readingOrder="0"/>
      <border diagonalUp="0" diagonalDown="0" outline="0">
        <left style="thin">
          <color theme="4" tint="0.39997558519241921"/>
        </left>
        <right style="thin">
          <color theme="4" tint="0.39997558519241921"/>
        </right>
        <top style="thin">
          <color theme="4" tint="0.39997558519241921"/>
        </top>
        <bottom style="thin">
          <color theme="4" tint="0.39997558519241921"/>
        </bottom>
      </border>
    </dxf>
    <dxf>
      <font>
        <b val="0"/>
        <i val="0"/>
        <strike val="0"/>
        <condense val="0"/>
        <extend val="0"/>
        <outline val="0"/>
        <shadow val="0"/>
        <u val="none"/>
        <vertAlign val="baseline"/>
        <sz val="10"/>
        <color theme="1"/>
        <name val="Calibri"/>
        <scheme val="minor"/>
      </font>
      <alignment horizontal="center" vertical="center" textRotation="0" wrapText="1" indent="0" justifyLastLine="0" shrinkToFit="0" readingOrder="0"/>
      <border diagonalUp="0" diagonalDown="0" outline="0">
        <left style="thin">
          <color theme="4" tint="0.39997558519241921"/>
        </left>
        <right style="thin">
          <color theme="4" tint="0.39997558519241921"/>
        </right>
        <top style="thin">
          <color theme="4" tint="0.39997558519241921"/>
        </top>
        <bottom style="thin">
          <color theme="4" tint="0.39997558519241921"/>
        </bottom>
      </border>
    </dxf>
    <dxf>
      <font>
        <b val="0"/>
        <i val="0"/>
        <strike val="0"/>
        <condense val="0"/>
        <extend val="0"/>
        <outline val="0"/>
        <shadow val="0"/>
        <u val="none"/>
        <vertAlign val="baseline"/>
        <sz val="10"/>
        <color theme="1"/>
        <name val="Calibri"/>
        <scheme val="minor"/>
      </font>
      <numFmt numFmtId="0" formatCode="General"/>
      <fill>
        <patternFill patternType="solid">
          <fgColor theme="4" tint="0.79998168889431442"/>
          <bgColor theme="4" tint="0.79998168889431442"/>
        </patternFill>
      </fill>
      <alignment horizontal="center" vertical="center" textRotation="0" wrapText="1" indent="0" justifyLastLine="0" shrinkToFit="0" readingOrder="0"/>
      <border diagonalUp="0" diagonalDown="0" outline="0">
        <left style="thin">
          <color theme="4" tint="0.39997558519241921"/>
        </left>
        <right style="thin">
          <color theme="4" tint="0.39997558519241921"/>
        </right>
        <top style="thin">
          <color theme="4" tint="0.39997558519241921"/>
        </top>
        <bottom style="thin">
          <color theme="4" tint="0.39997558519241921"/>
        </bottom>
      </border>
    </dxf>
    <dxf>
      <font>
        <strike val="0"/>
        <outline val="0"/>
        <shadow val="0"/>
        <u val="none"/>
        <vertAlign val="baseline"/>
        <sz val="10"/>
        <color theme="1"/>
        <name val="Calibri"/>
        <scheme val="minor"/>
      </font>
    </dxf>
    <dxf>
      <font>
        <strike val="0"/>
        <outline val="0"/>
        <shadow val="0"/>
        <u val="none"/>
        <vertAlign val="baseline"/>
        <sz val="10"/>
        <color theme="1"/>
        <name val="Calibri"/>
        <scheme val="minor"/>
      </font>
    </dxf>
    <dxf>
      <font>
        <strike val="0"/>
        <outline val="0"/>
        <shadow val="0"/>
        <u val="none"/>
        <vertAlign val="baseline"/>
        <sz val="10"/>
        <color theme="1"/>
        <name val="Calibri"/>
        <scheme val="minor"/>
      </font>
      <numFmt numFmtId="0" formatCode="General"/>
      <alignment horizontal="general" vertical="center" textRotation="0" wrapText="1" indent="0" justifyLastLine="0" shrinkToFit="0" readingOrder="0"/>
    </dxf>
    <dxf>
      <font>
        <b val="0"/>
        <i val="0"/>
        <strike val="0"/>
        <condense val="0"/>
        <extend val="0"/>
        <outline val="0"/>
        <shadow val="0"/>
        <u val="none"/>
        <vertAlign val="baseline"/>
        <sz val="10"/>
        <color theme="1"/>
        <name val="Calibri"/>
        <scheme val="minor"/>
      </font>
      <alignment horizontal="center" vertical="center" textRotation="0" wrapText="1" indent="0" justifyLastLine="0" shrinkToFit="0" readingOrder="0"/>
    </dxf>
    <dxf>
      <font>
        <strike val="0"/>
        <outline val="0"/>
        <shadow val="0"/>
        <u val="none"/>
        <vertAlign val="baseline"/>
        <sz val="10"/>
        <color theme="1"/>
        <name val="Calibri"/>
        <scheme val="minor"/>
      </font>
      <numFmt numFmtId="0" formatCode="General"/>
      <alignment horizontal="center" vertical="center" textRotation="0" wrapText="1" indent="0" justifyLastLine="0" shrinkToFit="0" readingOrder="0"/>
    </dxf>
    <dxf>
      <font>
        <strike val="0"/>
        <outline val="0"/>
        <shadow val="0"/>
        <u val="none"/>
        <vertAlign val="baseline"/>
        <sz val="10"/>
        <color theme="1"/>
        <name val="Calibri"/>
        <scheme val="minor"/>
      </font>
      <alignment horizontal="general" vertical="bottom" textRotation="0" wrapText="1" indent="0" justifyLastLine="0" shrinkToFit="0" readingOrder="0"/>
    </dxf>
    <dxf>
      <font>
        <strike val="0"/>
        <outline val="0"/>
        <shadow val="0"/>
        <u val="none"/>
        <vertAlign val="baseline"/>
        <sz val="10"/>
        <color theme="1"/>
        <name val="Calibri"/>
        <scheme val="minor"/>
      </font>
      <alignment horizontal="general" vertical="bottom" textRotation="0" wrapText="1" indent="0" justifyLastLine="0" shrinkToFit="0" readingOrder="0"/>
    </dxf>
    <dxf>
      <font>
        <strike val="0"/>
        <outline val="0"/>
        <shadow val="0"/>
        <u val="none"/>
        <vertAlign val="baseline"/>
        <sz val="10"/>
        <color theme="1"/>
        <name val="Calibri"/>
        <scheme val="minor"/>
      </font>
      <alignment horizontal="general" vertical="center" textRotation="0" wrapText="1" indent="0" justifyLastLine="0" shrinkToFit="0" readingOrder="0"/>
    </dxf>
    <dxf>
      <font>
        <strike val="0"/>
        <outline val="0"/>
        <shadow val="0"/>
        <u val="none"/>
        <vertAlign val="baseline"/>
        <sz val="10"/>
        <color theme="1"/>
        <name val="Calibri"/>
        <scheme val="minor"/>
      </font>
      <numFmt numFmtId="30" formatCode="@"/>
      <alignment horizontal="center" vertical="center" textRotation="0" wrapText="0" indent="0" justifyLastLine="0" shrinkToFit="0" readingOrder="0"/>
    </dxf>
    <dxf>
      <font>
        <strike val="0"/>
        <outline val="0"/>
        <shadow val="0"/>
        <u val="none"/>
        <vertAlign val="baseline"/>
        <sz val="10"/>
        <color theme="1"/>
        <name val="Calibri"/>
        <scheme val="minor"/>
      </font>
    </dxf>
    <dxf>
      <font>
        <strike val="0"/>
        <outline val="0"/>
        <shadow val="0"/>
        <u val="none"/>
        <vertAlign val="baseline"/>
        <sz val="10"/>
        <color theme="1"/>
        <name val="Calibri"/>
        <scheme val="minor"/>
      </font>
    </dxf>
    <dxf>
      <font>
        <strike val="0"/>
        <outline val="0"/>
        <shadow val="0"/>
        <u val="none"/>
        <vertAlign val="baseline"/>
        <sz val="10"/>
        <color theme="1"/>
        <name val="Calibri"/>
        <scheme val="minor"/>
      </font>
    </dxf>
    <dxf>
      <font>
        <strike val="0"/>
        <outline val="0"/>
        <shadow val="0"/>
        <u val="none"/>
        <vertAlign val="baseline"/>
        <sz val="10"/>
        <color theme="1"/>
        <name val="Calibri"/>
        <scheme val="minor"/>
      </font>
    </dxf>
    <dxf>
      <font>
        <strike val="0"/>
        <outline val="0"/>
        <shadow val="0"/>
        <u val="none"/>
        <vertAlign val="baseline"/>
        <sz val="10"/>
        <color theme="1"/>
        <name val="Calibri"/>
        <scheme val="minor"/>
      </font>
    </dxf>
    <dxf>
      <font>
        <strike val="0"/>
        <outline val="0"/>
        <shadow val="0"/>
        <u val="none"/>
        <vertAlign val="baseline"/>
        <sz val="10"/>
        <color theme="1"/>
        <name val="Calibri"/>
        <scheme val="minor"/>
      </font>
    </dxf>
    <dxf>
      <font>
        <strike val="0"/>
        <outline val="0"/>
        <shadow val="0"/>
        <u val="none"/>
        <vertAlign val="baseline"/>
        <sz val="10"/>
        <color theme="1"/>
        <name val="Calibri"/>
        <scheme val="minor"/>
      </font>
    </dxf>
    <dxf>
      <fill>
        <patternFill>
          <bgColor rgb="FFFFFF00"/>
        </patternFill>
      </fill>
    </dxf>
    <dxf>
      <font>
        <color rgb="FFC00000"/>
      </font>
    </dxf>
    <dxf>
      <font>
        <color rgb="FFFF0000"/>
      </font>
    </dxf>
    <dxf>
      <font>
        <color rgb="FFC00000"/>
      </font>
    </dxf>
    <dxf>
      <font>
        <color rgb="FFC00000"/>
      </font>
    </dxf>
    <dxf>
      <fill>
        <patternFill>
          <bgColor rgb="FFFFFF00"/>
        </patternFill>
      </fill>
    </dxf>
    <dxf>
      <font>
        <color auto="1"/>
      </font>
    </dxf>
    <dxf>
      <font>
        <color rgb="FFC00000"/>
      </font>
    </dxf>
    <dxf>
      <fill>
        <patternFill>
          <bgColor theme="0" tint="-0.14996795556505021"/>
        </patternFill>
      </fill>
    </dxf>
  </dxfs>
  <tableStyles count="0" defaultTableStyle="TableStyleMedium2" defaultPivotStyle="PivotStyleLight16"/>
  <colors>
    <mruColors>
      <color rgb="FFFF696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ables/table1.xml><?xml version="1.0" encoding="utf-8"?>
<table xmlns="http://schemas.openxmlformats.org/spreadsheetml/2006/main" id="4" name="Lang5" displayName="Lang5" ref="G1:I3" totalsRowShown="0" headerRowDxfId="20" dataDxfId="19">
  <autoFilter ref="G1:I3"/>
  <tableColumns count="3">
    <tableColumn id="1" name="Idioma" dataDxfId="18"/>
    <tableColumn id="2" name="Descritivo" dataDxfId="17"/>
    <tableColumn id="3" name="0_1" dataDxfId="16"/>
  </tableColumns>
  <tableStyleInfo name="TableStyleMedium2" showFirstColumn="0" showLastColumn="0" showRowStripes="1" showColumnStripes="0"/>
</table>
</file>

<file path=xl/tables/table2.xml><?xml version="1.0" encoding="utf-8"?>
<table xmlns="http://schemas.openxmlformats.org/spreadsheetml/2006/main" id="1" name="Rubric" displayName="Rubric" ref="A1:G93" totalsRowShown="0" headerRowDxfId="15" dataDxfId="14">
  <autoFilter ref="A1:G93"/>
  <tableColumns count="7">
    <tableColumn id="1" name="Id Rub" dataDxfId="13"/>
    <tableColumn id="2" name="ID_Rub" dataDxfId="12"/>
    <tableColumn id="3" name="Dsg_PT Rubrica" dataDxfId="11"/>
    <tableColumn id="6" name="Dsg_EN Rubrica" dataDxfId="10"/>
    <tableColumn id="5" name="Obrigatório" dataDxfId="9"/>
    <tableColumn id="4" name="Mandatory2" dataDxfId="8"/>
    <tableColumn id="7" name="Type" dataDxfId="7"/>
  </tableColumns>
  <tableStyleInfo name="TableStyleMedium2" showFirstColumn="0" showLastColumn="0" showRowStripes="1" showColumnStripes="0"/>
</table>
</file>

<file path=xl/tables/table3.xml><?xml version="1.0" encoding="utf-8"?>
<table xmlns="http://schemas.openxmlformats.org/spreadsheetml/2006/main" id="2" name="Table4" displayName="Table4" ref="A1:E30" totalsRowShown="0" headerRowDxfId="6" dataDxfId="5">
  <autoFilter ref="A1:E30"/>
  <tableColumns count="5">
    <tableColumn id="4" name="Id" dataDxfId="4">
      <calculatedColumnFormula>Table4[[#This Row],[LPStype]]&amp;"."&amp;TRIM(LEFT(Table4[[#This Row],[Dsg_PT Servico]],3))</calculatedColumnFormula>
    </tableColumn>
    <tableColumn id="1" name="Id_Serv" dataDxfId="3"/>
    <tableColumn id="7" name="LPStype" dataDxfId="2"/>
    <tableColumn id="2" name="Dsg_PT Servico" dataDxfId="1"/>
    <tableColumn id="3" name="Dsg_EN Servico"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E16"/>
  <sheetViews>
    <sheetView tabSelected="1" zoomScale="80" zoomScaleNormal="80" workbookViewId="0">
      <selection activeCell="E11" sqref="E11"/>
    </sheetView>
  </sheetViews>
  <sheetFormatPr defaultRowHeight="15" x14ac:dyDescent="0.25"/>
  <cols>
    <col min="1" max="1" width="13.85546875" style="4" bestFit="1" customWidth="1"/>
    <col min="2" max="2" width="30.28515625" style="2" customWidth="1"/>
    <col min="3" max="3" width="149.28515625" customWidth="1"/>
    <col min="4" max="4" width="13" bestFit="1" customWidth="1"/>
    <col min="5" max="5" width="12.42578125" customWidth="1"/>
    <col min="6" max="6" width="22.140625" customWidth="1"/>
  </cols>
  <sheetData>
    <row r="1" spans="1:5" x14ac:dyDescent="0.25">
      <c r="A1" s="12" t="s">
        <v>997</v>
      </c>
      <c r="B1" s="11" t="s">
        <v>1086</v>
      </c>
      <c r="C1" s="44" t="str">
        <f>VLOOKUP(B1,Lang5[],2,)</f>
        <v>Português</v>
      </c>
    </row>
    <row r="2" spans="1:5" x14ac:dyDescent="0.25">
      <c r="A2" s="12" t="s">
        <v>1100</v>
      </c>
      <c r="B2" s="11" t="s">
        <v>252</v>
      </c>
      <c r="C2" s="44" t="str">
        <f>VLOOKUP(B2,auxControlo!$A$2:$D$4,2+VALUE(LEFT(B1,1)),)</f>
        <v>Instituições de Pagamento com Sede na U.E. em Regime de Livre Prestação de Serviços</v>
      </c>
    </row>
    <row r="3" spans="1:5" ht="38.25" x14ac:dyDescent="0.25">
      <c r="A3" s="67" t="str">
        <f>VLOOKUP("Type."&amp;1,auxControlo!$A$12:$D$32,2+LEFT(Type!$B$1,1),)</f>
        <v>Id Serviço</v>
      </c>
      <c r="B3" s="67" t="str">
        <f>VLOOKUP("Type."&amp;2,auxControlo!$A$12:$D$32,2+LEFT(Type!$B$1,1),)</f>
        <v>Valor</v>
      </c>
      <c r="C3" s="68" t="str">
        <f>VLOOKUP("Type."&amp;3,auxControlo!$A$12:$D$32,2+LEFT(Type!$B$1,1),)</f>
        <v>Designação do serviço</v>
      </c>
      <c r="D3" s="67" t="str">
        <f>VLOOKUP("Type."&amp;4,auxControlo!$A$12:$D$32,2+LEFT(Type!$B$1,1),)</f>
        <v>Desenvolveu serviços em Portugal</v>
      </c>
      <c r="E3" s="67" t="str">
        <f>VLOOKUP("Type."&amp;5,auxControlo!$A$12:$D$32,2+LEFT(Type!$B$1,1),)</f>
        <v># Atividade</v>
      </c>
    </row>
    <row r="4" spans="1:5" ht="63" customHeight="1" x14ac:dyDescent="0.25">
      <c r="A4" s="36" t="s">
        <v>254</v>
      </c>
      <c r="B4" s="39">
        <f>IFERROR(VLOOKUP(auxControlo!$B$6&amp;"."&amp;Type!A4,Table4[[#All],[Id]:[Dsg_EN Servico]],2,),"")</f>
        <v>1</v>
      </c>
      <c r="C4" s="43" t="str">
        <f>IFERROR(VLOOKUP(auxControlo!$B$6&amp;"."&amp;Type!A4,Table4[[#All],[Id]:[Dsg_EN Servico]],3+VALUE(LEFT($B$1,1)),),"N/A")</f>
        <v>1. Serviços que permitam depositar numerário numa conta de pagamento, bem como todas as operações necessárias para a gestão dessa conta;</v>
      </c>
      <c r="D4" s="18" t="b">
        <v>0</v>
      </c>
      <c r="E4" s="55">
        <f ca="1">IFERROR(SUMIF(Activity!A1:K1093,Type!B4,Activity!K1:K1093),0)</f>
        <v>0</v>
      </c>
    </row>
    <row r="5" spans="1:5" ht="63" customHeight="1" x14ac:dyDescent="0.25">
      <c r="A5" s="36" t="s">
        <v>255</v>
      </c>
      <c r="B5" s="39">
        <f>IFERROR(VLOOKUP(auxControlo!$B$6&amp;"."&amp;Type!A5,Table4[[#All],[Id]:[Dsg_EN Servico]],2,),"")</f>
        <v>2</v>
      </c>
      <c r="C5" s="43" t="str">
        <f>IFERROR(VLOOKUP(auxControlo!$B$6&amp;"."&amp;Type!A5,Table4[[#All],[Id]:[Dsg_EN Servico]],3+VALUE(LEFT($B$1,1)),),"N/A")</f>
        <v>2. Serviços que permitam levantar numerário de uma conta de pagamento, bem como todas as operações necessárias para a gestão dessa conta;</v>
      </c>
      <c r="D5" s="18" t="b">
        <v>0</v>
      </c>
      <c r="E5" s="55">
        <f ca="1">IFERROR(SUMIF(Activity!A2:K1094,Type!B5,Activity!K2:K1094),0)</f>
        <v>0</v>
      </c>
    </row>
    <row r="6" spans="1:5" ht="63" customHeight="1" x14ac:dyDescent="0.25">
      <c r="A6" s="36" t="s">
        <v>256</v>
      </c>
      <c r="B6" s="39">
        <f>IFERROR(VLOOKUP(auxControlo!$B$6&amp;"."&amp;Type!A6,Table4[[#All],[Id]:[Dsg_EN Servico]],2,),"")</f>
        <v>3</v>
      </c>
      <c r="C6" s="43" t="str">
        <f>IFERROR(VLOOKUP(auxControlo!$B$6&amp;"."&amp;Type!A6,Table4[[#All],[Id]:[Dsg_EN Servico]],3+VALUE(LEFT($B$1,1)),),"N/A")</f>
        <v>3. Execução de operações de pagamento, incluindo a transferência de fundos depositados numa conta de pagamento aberta junto do prestador de serviços de pagamento do utilizador ou de outro prestador de serviços de pagamento, nomeadamente: 
a) execução de débitos diretos, incluindo os de carácter pontual; 
b) execução de operações de pagamento através de um cartão de pagamento ou de um dispositivo semelhante; e 
c) execução de transferências a crédito, incluindo ordens de domiciliação;</v>
      </c>
      <c r="D6" s="18" t="b">
        <v>0</v>
      </c>
      <c r="E6" s="55">
        <f ca="1">IFERROR(SUMIF(Activity!A3:K1095,Type!B6,Activity!K3:K1095),0)</f>
        <v>0</v>
      </c>
    </row>
    <row r="7" spans="1:5" ht="63" customHeight="1" x14ac:dyDescent="0.25">
      <c r="A7" s="36" t="s">
        <v>257</v>
      </c>
      <c r="B7" s="39">
        <f>IFERROR(VLOOKUP(auxControlo!$B$6&amp;"."&amp;Type!A7,Table4[[#All],[Id]:[Dsg_EN Servico]],2,),"")</f>
        <v>4</v>
      </c>
      <c r="C7" s="43" t="str">
        <f>IFERROR(VLOOKUP(auxControlo!$B$6&amp;"."&amp;Type!A7,Table4[[#All],[Id]:[Dsg_EN Servico]],3+VALUE(LEFT($B$1,1)),),"N/A")</f>
        <v>4. Execução de operações de pagamento no âmbito das quais os fundos são cobertos por uma linha de crédito concedida a um utilizador de serviços de pagamento, tais como: 
a) Execução de débitos diretos, incluindo os de carácter pontual; 
b) Execução de operações de pagamento através de um cartão de pagamento ou de um dispositivo semelhante; e 
c) Execução de transferências a crédito, incluindo ordens de domiciliação;</v>
      </c>
      <c r="D7" s="18" t="b">
        <v>0</v>
      </c>
      <c r="E7" s="55">
        <f ca="1">IFERROR(SUMIF(Activity!A4:K1096,Type!B7,Activity!K4:K1096),0)</f>
        <v>0</v>
      </c>
    </row>
    <row r="8" spans="1:5" ht="63" customHeight="1" x14ac:dyDescent="0.25">
      <c r="A8" s="36" t="s">
        <v>258</v>
      </c>
      <c r="B8" s="39">
        <f>IFERROR(VLOOKUP(auxControlo!$B$6&amp;"."&amp;Type!A8,Table4[[#All],[Id]:[Dsg_EN Servico]],2,),"")</f>
        <v>5</v>
      </c>
      <c r="C8" s="43" t="str">
        <f>IFERROR(VLOOKUP(auxControlo!$B$6&amp;"."&amp;Type!A8,Table4[[#All],[Id]:[Dsg_EN Servico]],3+VALUE(LEFT($B$1,1)),),"N/A")</f>
        <v>5. Emissão de instrumentos de pagamento</v>
      </c>
      <c r="D8" s="18" t="b">
        <v>0</v>
      </c>
      <c r="E8" s="55">
        <f ca="1">IFERROR(SUMIF(Activity!A5:K1097,Type!B8,Activity!K5:K1097),0)</f>
        <v>0</v>
      </c>
    </row>
    <row r="9" spans="1:5" ht="63" customHeight="1" x14ac:dyDescent="0.25">
      <c r="A9" s="36" t="s">
        <v>259</v>
      </c>
      <c r="B9" s="39">
        <f>IFERROR(VLOOKUP(auxControlo!$B$6&amp;"."&amp;Type!A9,Table4[[#All],[Id]:[Dsg_EN Servico]],2,),"")</f>
        <v>6</v>
      </c>
      <c r="C9" s="43" t="str">
        <f>IFERROR(VLOOKUP(auxControlo!$B$6&amp;"."&amp;Type!A9,Table4[[#All],[Id]:[Dsg_EN Servico]],3+VALUE(LEFT($B$1,1)),),"N/A")</f>
        <v>6. Aquisição de operações de pagamento</v>
      </c>
      <c r="D9" s="18" t="b">
        <v>0</v>
      </c>
      <c r="E9" s="55">
        <f ca="1">IFERROR(SUMIF(Activity!A6:K1098,Type!B9,Activity!K6:K1098),0)</f>
        <v>0</v>
      </c>
    </row>
    <row r="10" spans="1:5" ht="63" customHeight="1" x14ac:dyDescent="0.25">
      <c r="A10" s="36" t="s">
        <v>260</v>
      </c>
      <c r="B10" s="39">
        <f>IFERROR(VLOOKUP(auxControlo!$B$6&amp;"."&amp;Type!A10,Table4[[#All],[Id]:[Dsg_EN Servico]],2,),"")</f>
        <v>7</v>
      </c>
      <c r="C10" s="43" t="str">
        <f>IFERROR(VLOOKUP(auxControlo!$B$6&amp;"."&amp;Type!A10,Table4[[#All],[Id]:[Dsg_EN Servico]],3+VALUE(LEFT($B$1,1)),),"N/A")</f>
        <v>7. Envio de fundos</v>
      </c>
      <c r="D10" s="18" t="b">
        <v>0</v>
      </c>
      <c r="E10" s="55">
        <f ca="1">IFERROR(SUMIF(Activity!A7:K1099,Type!B10,Activity!K7:K1099),0)</f>
        <v>0</v>
      </c>
    </row>
    <row r="11" spans="1:5" ht="63" customHeight="1" x14ac:dyDescent="0.25">
      <c r="A11" s="36" t="s">
        <v>261</v>
      </c>
      <c r="B11" s="39" t="str">
        <f>IFERROR(VLOOKUP(auxControlo!$B$6&amp;"."&amp;Type!A11,Table4[[#All],[Id]:[Dsg_EN Servico]],2,),"")</f>
        <v/>
      </c>
      <c r="C11" s="43" t="str">
        <f>IFERROR(VLOOKUP(auxControlo!$B$6&amp;"."&amp;Type!A11,Table4[[#All],[Id]:[Dsg_EN Servico]],3+VALUE(LEFT($B$1,1)),),"N/A")</f>
        <v>N/A</v>
      </c>
      <c r="D11" s="18" t="b">
        <v>0</v>
      </c>
      <c r="E11" s="55">
        <f ca="1">IFERROR(SUMIF(Activity!A8:K1100,Type!B11,Activity!K8:K1100),0)</f>
        <v>0</v>
      </c>
    </row>
    <row r="12" spans="1:5" ht="63" customHeight="1" x14ac:dyDescent="0.25">
      <c r="A12" s="36" t="s">
        <v>262</v>
      </c>
      <c r="B12" s="39" t="str">
        <f>IFERROR(VLOOKUP(auxControlo!$B$6&amp;"."&amp;Type!A12,Table4[[#All],[Id]:[Dsg_EN Servico]],2,),"")</f>
        <v/>
      </c>
      <c r="C12" s="43" t="str">
        <f>IFERROR(VLOOKUP(auxControlo!$B$6&amp;"."&amp;Type!A12,Table4[[#All],[Id]:[Dsg_EN Servico]],3+VALUE(LEFT($B$1,1)),),"N/A")</f>
        <v>N/A</v>
      </c>
      <c r="D12" s="18" t="b">
        <v>0</v>
      </c>
      <c r="E12" s="55">
        <f ca="1">IFERROR(SUMIF(Activity!A9:K1101,Type!B12,Activity!K9:K1101),0)</f>
        <v>0</v>
      </c>
    </row>
    <row r="13" spans="1:5" ht="63" customHeight="1" x14ac:dyDescent="0.25">
      <c r="A13" s="36" t="s">
        <v>266</v>
      </c>
      <c r="B13" s="39" t="str">
        <f>IFERROR(VLOOKUP(auxControlo!$B$6&amp;"."&amp;Type!A13,Table4[[#All],[Id]:[Dsg_EN Servico]],2,),"")</f>
        <v/>
      </c>
      <c r="C13" s="43" t="str">
        <f>IFERROR(VLOOKUP(auxControlo!$B$6&amp;"."&amp;Type!A13,Table4[[#All],[Id]:[Dsg_EN Servico]],3+VALUE(LEFT($B$1,1)),),"N/A")</f>
        <v>N/A</v>
      </c>
      <c r="D13" s="18" t="b">
        <v>0</v>
      </c>
      <c r="E13" s="55">
        <f ca="1">IFERROR(SUMIF(Activity!A10:K1102,Type!B13,Activity!K10:K1102),0)</f>
        <v>0</v>
      </c>
    </row>
    <row r="14" spans="1:5" ht="63" customHeight="1" x14ac:dyDescent="0.25">
      <c r="A14" s="36" t="s">
        <v>263</v>
      </c>
      <c r="B14" s="39" t="str">
        <f>IFERROR(VLOOKUP(auxControlo!$B$6&amp;"."&amp;Type!A14,Table4[[#All],[Id]:[Dsg_EN Servico]],2,),"")</f>
        <v/>
      </c>
      <c r="C14" s="43" t="str">
        <f>IFERROR(VLOOKUP(auxControlo!$B$6&amp;"."&amp;Type!A14,Table4[[#All],[Id]:[Dsg_EN Servico]],3+VALUE(LEFT($B$1,1)),),"N/A")</f>
        <v>N/A</v>
      </c>
      <c r="D14" s="18" t="b">
        <v>0</v>
      </c>
      <c r="E14" s="55">
        <f ca="1">IFERROR(SUMIF(Activity!A11:K1103,Type!B14,Activity!K11:K1103),0)</f>
        <v>0</v>
      </c>
    </row>
    <row r="15" spans="1:5" ht="63" customHeight="1" x14ac:dyDescent="0.25">
      <c r="A15" s="36" t="s">
        <v>264</v>
      </c>
      <c r="B15" s="39" t="str">
        <f>IFERROR(VLOOKUP(auxControlo!$B$6&amp;"."&amp;Type!A15,Table4[[#All],[Id]:[Dsg_EN Servico]],2,),"")</f>
        <v/>
      </c>
      <c r="C15" s="43" t="str">
        <f>IFERROR(VLOOKUP(auxControlo!$B$6&amp;"."&amp;Type!A15,Table4[[#All],[Id]:[Dsg_EN Servico]],3+VALUE(LEFT($B$1,1)),),"N/A")</f>
        <v>N/A</v>
      </c>
      <c r="D15" s="18" t="b">
        <v>0</v>
      </c>
      <c r="E15" s="55">
        <f ca="1">IFERROR(SUMIF(Activity!A12:K1104,Type!B15,Activity!K12:K1104),0)</f>
        <v>0</v>
      </c>
    </row>
    <row r="16" spans="1:5" ht="63" customHeight="1" x14ac:dyDescent="0.25">
      <c r="A16" s="36" t="s">
        <v>265</v>
      </c>
      <c r="B16" s="39" t="str">
        <f>IFERROR(VLOOKUP(auxControlo!$B$6&amp;"."&amp;Type!A16,Table4[[#All],[Id]:[Dsg_EN Servico]],2,),"")</f>
        <v/>
      </c>
      <c r="C16" s="43" t="str">
        <f>IFERROR(VLOOKUP(auxControlo!$B$6&amp;"."&amp;Type!A16,Table4[[#All],[Id]:[Dsg_EN Servico]],3+VALUE(LEFT($B$1,1)),),"N/A")</f>
        <v>N/A</v>
      </c>
      <c r="D16" s="18" t="b">
        <v>0</v>
      </c>
      <c r="E16" s="55">
        <f ca="1">IFERROR(SUMIF(Activity!A13:K1105,Type!B16,Activity!K13:K1105),0)</f>
        <v>0</v>
      </c>
    </row>
  </sheetData>
  <sheetProtection algorithmName="SHA-512" hashValue="l5wuiOJgK4m0o9nAWS/GxGyLMS7H6T6xKAQZ451X/SZcCtUYqAR++4xme1pcVGTENPm2yLMfv0r4VatvdM4OTg==" saltValue="YyfvGgbCFq42uQXcN9n+vQ==" spinCount="100000" sheet="1" objects="1" scenarios="1" autoFilter="0"/>
  <autoFilter ref="A3:E16"/>
  <conditionalFormatting sqref="D5:D16">
    <cfRule type="expression" dxfId="29" priority="3">
      <formula>B5=""</formula>
    </cfRule>
    <cfRule type="colorScale" priority="7">
      <colorScale>
        <cfvo type="num" val="&quot;D18=TRUE&quot;"/>
        <cfvo type="max"/>
        <color rgb="FFF8696B"/>
        <color rgb="FF63BE7B"/>
      </colorScale>
    </cfRule>
  </conditionalFormatting>
  <conditionalFormatting sqref="D4:D16">
    <cfRule type="expression" dxfId="28" priority="5">
      <formula>D4=TRUE</formula>
    </cfRule>
  </conditionalFormatting>
  <conditionalFormatting sqref="D5:D16">
    <cfRule type="expression" dxfId="27" priority="4">
      <formula>FALSE</formula>
    </cfRule>
  </conditionalFormatting>
  <conditionalFormatting sqref="E4:E16">
    <cfRule type="expression" dxfId="26" priority="1">
      <formula>IF(D4=FALSE,IF(E4&lt;&gt;0,TRUE,FALSE),IF(E4=0,TRUE,FALSE))</formula>
    </cfRule>
  </conditionalFormatting>
  <pageMargins left="0.7" right="0.7" top="0.75" bottom="0.75" header="0.3" footer="0.3"/>
  <pageSetup paperSize="9" orientation="portrait" horizontalDpi="4294967295" verticalDpi="4294967295"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auxControlo!$A$2:$A$4</xm:f>
          </x14:formula1>
          <xm:sqref>B2</xm:sqref>
        </x14:dataValidation>
        <x14:dataValidation type="list" allowBlank="1" showInputMessage="1" showErrorMessage="1">
          <x14:formula1>
            <xm:f>auxControlo!$G$2:$G$3</xm:f>
          </x14:formula1>
          <xm:sqref>B1</xm:sqref>
        </x14:dataValidation>
        <x14:dataValidation type="list" allowBlank="1" showInputMessage="1" showErrorMessage="1">
          <x14:formula1>
            <xm:f>IF($B4&lt;&gt;"",auxControlo!$F$2:$F$3,auxControlo!$F$2:$F$2)</xm:f>
          </x14:formula1>
          <xm:sqref>D4:D16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D9"/>
  <sheetViews>
    <sheetView workbookViewId="0">
      <selection activeCell="B5" sqref="B5"/>
    </sheetView>
  </sheetViews>
  <sheetFormatPr defaultRowHeight="15" x14ac:dyDescent="0.25"/>
  <cols>
    <col min="1" max="1" width="6.5703125" bestFit="1" customWidth="1"/>
    <col min="2" max="2" width="67.42578125" customWidth="1"/>
    <col min="3" max="3" width="134.42578125" customWidth="1"/>
    <col min="4" max="4" width="10.28515625" bestFit="1" customWidth="1"/>
  </cols>
  <sheetData>
    <row r="1" spans="1:4" x14ac:dyDescent="0.25">
      <c r="A1" s="37" t="str">
        <f>VLOOKUP("Identity."&amp;1,auxControlo!$A$12:$D$32,2+LEFT(Type!$B$1,1),)</f>
        <v>Id Rub</v>
      </c>
      <c r="B1" s="17" t="str">
        <f>VLOOKUP("Identity."&amp;2,auxControlo!$A$12:$D$32,2+LEFT(Type!$B$1,1),)</f>
        <v>Value</v>
      </c>
      <c r="C1" s="37" t="str">
        <f>VLOOKUP("Identity."&amp;3,auxControlo!$A$12:$D$32,2+LEFT(Type!$B$1,1),)</f>
        <v>Designação da Rubrica</v>
      </c>
      <c r="D1" s="37" t="str">
        <f>VLOOKUP("Identity."&amp;4,auxControlo!$A$12:$D$32,2+LEFT(Type!$B$1,1),)</f>
        <v>Obrigatório</v>
      </c>
    </row>
    <row r="2" spans="1:4" ht="30" customHeight="1" x14ac:dyDescent="0.25">
      <c r="A2" s="36" t="s">
        <v>0</v>
      </c>
      <c r="B2" s="51">
        <v>43831</v>
      </c>
      <c r="C2" s="43" t="str">
        <f>VLOOKUP(A2,Rubric[],2+VALUE(LEFT(Type!$B$1,1)),)</f>
        <v>1. Período de referência - a) Início (dd-mm-aaaa):</v>
      </c>
      <c r="D2" s="39" t="str">
        <f>VLOOKUP(A2,TA_Rubric!$A$1:$G$93,4+LEFT(Type!$B$1,1),)</f>
        <v>Sim</v>
      </c>
    </row>
    <row r="3" spans="1:4" ht="30" customHeight="1" x14ac:dyDescent="0.25">
      <c r="A3" s="36" t="s">
        <v>1</v>
      </c>
      <c r="B3" s="51">
        <v>44196</v>
      </c>
      <c r="C3" s="43" t="str">
        <f>VLOOKUP(A3,Rubric[],2+VALUE(LEFT(Type!$B$1,1)),)</f>
        <v>1. Período de referência - b) Termo (dd-mm-aaaa):</v>
      </c>
      <c r="D3" s="39" t="str">
        <f>VLOOKUP(A3,TA_Rubric!$A$1:$G$93,4+LEFT(Type!$B$1,1),)</f>
        <v>Sim</v>
      </c>
    </row>
    <row r="4" spans="1:4" ht="30" customHeight="1" x14ac:dyDescent="0.25">
      <c r="A4" s="36" t="s">
        <v>2</v>
      </c>
      <c r="B4" s="52"/>
      <c r="C4" s="43" t="str">
        <f>VLOOKUP(A4,Rubric[],2+VALUE(LEFT(Type!$B$1,1)),)</f>
        <v>2. Informação institucional à data do termo do período de referência - 2.1. Informação que permita identificar a entidade financeira. - Código de entidade no Banco de Portugal:</v>
      </c>
      <c r="D4" s="39" t="str">
        <f>VLOOKUP(A4,TA_Rubric!$A$1:$G$93,4+LEFT(Type!$B$1,1),)</f>
        <v>Sim</v>
      </c>
    </row>
    <row r="5" spans="1:4" ht="30" customHeight="1" x14ac:dyDescent="0.25">
      <c r="A5" s="36" t="s">
        <v>3</v>
      </c>
      <c r="B5" s="53"/>
      <c r="C5" s="43" t="str">
        <f>VLOOKUP(A5,Rubric[],2+VALUE(LEFT(Type!$B$1,1)),)</f>
        <v>2. Informação institucional à data do termo do período de referência - 2.2. Informação sobre o ponto de contacto da entidade financeira para assuntos relacionados com a prevenção do branqueamento de capitais e do financiamento do terrorismo. - Email de contacto:</v>
      </c>
      <c r="D5" s="39" t="str">
        <f>VLOOKUP(A5,TA_Rubric!$A$1:$G$93,4+LEFT(Type!$B$1,1),)</f>
        <v>Sim</v>
      </c>
    </row>
    <row r="6" spans="1:4" ht="30" customHeight="1" x14ac:dyDescent="0.25">
      <c r="A6" s="36" t="s">
        <v>4</v>
      </c>
      <c r="B6" s="54"/>
      <c r="C6" s="43" t="str">
        <f>VLOOKUP(A6,Rubric[],2+VALUE(LEFT(Type!$B$1,1)),)</f>
        <v>4. Ilícitos criminais e contraordenacionais - No período de referência, informação sobre a existência [1-Sim, 0-Não] de Ilícitos criminais e contraordenacionais relacionados com branqueamento de capitais ou financiamento do terrorismo, ou com o incumprimento de procedimentos destinados à sua prevenção</v>
      </c>
      <c r="D6" s="39" t="str">
        <f>VLOOKUP(A6,TA_Rubric!$A$1:$G$93,4+LEFT(Type!$B$1,1),)</f>
        <v>Sim</v>
      </c>
    </row>
    <row r="7" spans="1:4" ht="30" customHeight="1" x14ac:dyDescent="0.25">
      <c r="A7" s="36" t="s">
        <v>5</v>
      </c>
      <c r="B7" s="54"/>
      <c r="C7" s="43" t="str">
        <f>VLOOKUP(A7,Rubric[],2+VALUE(LEFT(Type!$B$1,1)),)</f>
        <v>5. Informação adicional - 5.1. Informação adicional considerada relevante pela entidade financeira e associada ao período em referência.</v>
      </c>
      <c r="D7" s="39" t="str">
        <f>VLOOKUP(A7,TA_Rubric!$A$1:$G$93,4+LEFT(Type!$B$1,1),)</f>
        <v>Não</v>
      </c>
    </row>
    <row r="8" spans="1:4" ht="30" customHeight="1" x14ac:dyDescent="0.25">
      <c r="A8" s="36" t="s">
        <v>6</v>
      </c>
      <c r="B8" s="54"/>
      <c r="C8" s="43" t="str">
        <f>VLOOKUP(A8,Rubric[],2+VALUE(LEFT(Type!$B$1,1)),)</f>
        <v>5. Informação adicional - 5.2. Outras informações a reportar por determinação do Banco de Portugal.</v>
      </c>
      <c r="D8" s="39" t="str">
        <f>VLOOKUP(A8,TA_Rubric!$A$1:$G$93,4+LEFT(Type!$B$1,1),)</f>
        <v>Não</v>
      </c>
    </row>
    <row r="9" spans="1:4" ht="30" customHeight="1" x14ac:dyDescent="0.25">
      <c r="A9" s="36" t="s">
        <v>7</v>
      </c>
      <c r="B9" s="39">
        <f>IF(COUNTIF(Type!D4:D16,TRUE)&lt;&gt;0,1,0)</f>
        <v>0</v>
      </c>
      <c r="C9" s="43" t="str">
        <f>VLOOKUP(A9,Rubric[],2+VALUE(LEFT(Type!$B$1,1)),)</f>
        <v>Desenvolveu serviços em Portugal sujeitos ao presente reporte  [1-Sim, 0-Não]?</v>
      </c>
      <c r="D9" s="39" t="str">
        <f>VLOOKUP(A9,TA_Rubric!$A$1:$G$93,4+LEFT(Type!$B$1,1),)</f>
        <v>Sim</v>
      </c>
    </row>
  </sheetData>
  <sheetProtection algorithmName="SHA-512" hashValue="LQAGJ3cAWijovKqGIexx6nghAPe8kk+oehaAOly5OAqrUK+1Z7IlYV3QDJJrSUxXpA6zXHcYYPtqi6Eh36bADA==" saltValue="jZlCXnBcqRYiZ4Vdx3i98A==" spinCount="100000" sheet="1" autoFilter="0"/>
  <conditionalFormatting sqref="B9">
    <cfRule type="expression" dxfId="25" priority="1">
      <formula>$B$9=1</formula>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disablePrompts="1" count="1">
        <x14:dataValidation type="list" allowBlank="1" showInputMessage="1" showErrorMessage="1">
          <x14:formula1>
            <xm:f>auxControlo!$I$2:$I$3</xm:f>
          </x14:formula1>
          <xm:sqref>B6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9" tint="0.59999389629810485"/>
  </sheetPr>
  <dimension ref="A1:L1093"/>
  <sheetViews>
    <sheetView workbookViewId="0">
      <pane xSplit="4" ySplit="1" topLeftCell="F62" activePane="bottomRight" state="frozen"/>
      <selection activeCell="C13" sqref="C13"/>
      <selection pane="topRight" activeCell="C13" sqref="C13"/>
      <selection pane="bottomLeft" activeCell="C13" sqref="C13"/>
      <selection pane="bottomRight" activeCell="C62" sqref="C62"/>
    </sheetView>
  </sheetViews>
  <sheetFormatPr defaultRowHeight="15" x14ac:dyDescent="0.25"/>
  <cols>
    <col min="1" max="1" width="8.42578125" style="6" hidden="1" customWidth="1"/>
    <col min="2" max="2" width="6.85546875" style="6" customWidth="1"/>
    <col min="3" max="3" width="22.28515625" style="50" customWidth="1"/>
    <col min="4" max="4" width="13" style="6" hidden="1" customWidth="1"/>
    <col min="5" max="5" width="96.7109375" style="6" customWidth="1"/>
    <col min="6" max="6" width="111.7109375" style="6" customWidth="1"/>
    <col min="7" max="7" width="11.7109375" customWidth="1"/>
    <col min="8" max="8" width="8" style="3" hidden="1" customWidth="1"/>
    <col min="9" max="9" width="8.5703125" style="3" hidden="1" customWidth="1"/>
    <col min="10" max="10" width="8.5703125" hidden="1" customWidth="1"/>
    <col min="11" max="11" width="12.140625" hidden="1" customWidth="1"/>
    <col min="12" max="12" width="12.140625" customWidth="1"/>
  </cols>
  <sheetData>
    <row r="1" spans="1:12" ht="38.25" x14ac:dyDescent="0.25">
      <c r="A1" s="14" t="s">
        <v>248</v>
      </c>
      <c r="B1" s="67" t="str">
        <f>VLOOKUP("Activity."&amp;1,auxControlo!$A$12:$D$32,2+LEFT(Type!$B$1,1),)</f>
        <v>Id Rub</v>
      </c>
      <c r="C1" s="67" t="str">
        <f>VLOOKUP("Activity."&amp;2,auxControlo!$A$12:$D$32,2+LEFT(Type!$B$1,1),)</f>
        <v>Value</v>
      </c>
      <c r="D1" s="67" t="str">
        <f>VLOOKUP("Activity."&amp;3,auxControlo!$A$12:$D$32,2+LEFT(Type!$B$1,1),)</f>
        <v>To Import</v>
      </c>
      <c r="E1" s="68" t="str">
        <f>VLOOKUP("Activity."&amp;4,auxControlo!$A$12:$D$32,2+LEFT(Type!$B$1,1),)</f>
        <v>Designação da rubrica</v>
      </c>
      <c r="F1" s="68" t="str">
        <f>VLOOKUP("Activity."&amp;5,auxControlo!$A$12:$D$32,2+LEFT(Type!$B$1,1),)</f>
        <v>Designação do serviço</v>
      </c>
      <c r="G1" s="67" t="str">
        <f>VLOOKUP("Activity."&amp;6,auxControlo!$A$12:$D$32,2+LEFT(Type!$B$1,1),)</f>
        <v>Desenvolveu serviços em Portugal</v>
      </c>
      <c r="H1" s="67" t="str">
        <f>VLOOKUP("Activity."&amp;2,auxControlo!$A$12:$D$32,2+LEFT(Type!$B$1,1),)</f>
        <v>Value</v>
      </c>
      <c r="I1" s="67" t="str">
        <f>VLOOKUP("Activity."&amp;2,auxControlo!$A$12:$D$32,2+LEFT(Type!$B$1,1),)</f>
        <v>Value</v>
      </c>
      <c r="J1" s="67" t="str">
        <f>VLOOKUP("Activity."&amp;2,auxControlo!$A$12:$D$32,2+LEFT(Type!$B$1,1),)</f>
        <v>Value</v>
      </c>
      <c r="K1" s="67" t="str">
        <f>VLOOKUP("Activity."&amp;2,auxControlo!$A$12:$D$32,2+LEFT(Type!$B$1,1),)</f>
        <v>Value</v>
      </c>
      <c r="L1" s="67" t="str">
        <f>VLOOKUP("Activity."&amp;11,auxControlo!$A$12:$D$32,2+LEFT(Type!$B$1,1),)</f>
        <v>Obrigatório</v>
      </c>
    </row>
    <row r="2" spans="1:12" ht="63.95" customHeight="1" x14ac:dyDescent="0.25">
      <c r="A2" s="38">
        <f t="shared" ref="A2:A65" ca="1" si="0">INDIRECT("Type!"&amp;ADDRESS(H2,J2))</f>
        <v>1</v>
      </c>
      <c r="B2" s="38">
        <f t="shared" ref="B2:B65" ca="1" si="1">IF(A2="","",I2)</f>
        <v>2</v>
      </c>
      <c r="C2" s="49"/>
      <c r="D2" s="15" t="b">
        <f t="shared" ref="D2:D27" ca="1" si="2">IF(G2=FALSE,FALSE,IF(ISBLANK(C2),FALSE,TRUE))</f>
        <v>0</v>
      </c>
      <c r="E2" s="40" t="str">
        <f ca="1">_xlfn.IFNA(VLOOKUP(B2,Rubric[],2+VALUE(LEFT(Type!$B$1,1)),),"")</f>
        <v>3. Atividade em território nacional durante o período de referência - a) Número total de operações realizadas com origem em Portugal;</v>
      </c>
      <c r="F2" s="40" t="str">
        <f ca="1">_xlfn.IFNA(VLOOKUP(A2,Table4[[#All],[Id_Serv]:[Dsg_EN Servico]],2+VALUE(LEFT(Type!$B$1,1)),0),"")</f>
        <v>1. Serviços que permitam depositar numerário numa conta de pagamento, bem como todas as operações necessárias para a gestão dessa conta;</v>
      </c>
      <c r="G2" s="41" t="b">
        <f t="shared" ref="G2:G65" ca="1" si="3">IF(A2="",FALSE,INDIRECT("Type!"&amp;ADDRESS(H2,J2+2)))</f>
        <v>0</v>
      </c>
      <c r="H2" s="72">
        <v>4</v>
      </c>
      <c r="I2" s="72">
        <v>2</v>
      </c>
      <c r="J2" s="72">
        <v>2</v>
      </c>
      <c r="K2" s="72" t="str">
        <f>IF(C2&lt;&gt;"",1,"")</f>
        <v/>
      </c>
      <c r="L2" s="38" t="str">
        <f ca="1">VLOOKUP(B2,TA_Rubric!$A$1:$G$93,4+LEFT(Type!$B$1,1),)</f>
        <v>Sim</v>
      </c>
    </row>
    <row r="3" spans="1:12" ht="63.95" customHeight="1" x14ac:dyDescent="0.25">
      <c r="A3" s="39">
        <f t="shared" ca="1" si="0"/>
        <v>1</v>
      </c>
      <c r="B3" s="39">
        <f t="shared" ca="1" si="1"/>
        <v>3</v>
      </c>
      <c r="C3" s="49"/>
      <c r="D3" s="16" t="b">
        <f t="shared" ca="1" si="2"/>
        <v>0</v>
      </c>
      <c r="E3" s="42" t="str">
        <f ca="1">_xlfn.IFNA(VLOOKUP(B3,Rubric[],2+VALUE(LEFT(Type!$B$1,1)),),"")</f>
        <v>3. Atividade em território nacional durante o período de referência - b) Montante agregado, em euros, das operações realizadas com origem em Portugal;</v>
      </c>
      <c r="F3" s="42" t="str">
        <f ca="1">_xlfn.IFNA(VLOOKUP(A3,Table4[[#All],[Id_Serv]:[Dsg_EN Servico]],2+VALUE(LEFT(Type!$B$1,1)),0),"")</f>
        <v>1. Serviços que permitam depositar numerário numa conta de pagamento, bem como todas as operações necessárias para a gestão dessa conta;</v>
      </c>
      <c r="G3" s="43" t="b">
        <f t="shared" ca="1" si="3"/>
        <v>0</v>
      </c>
      <c r="H3" s="73">
        <f t="shared" ref="H3:H66" si="4">IF(I2&gt;I3,H2+1,H2)</f>
        <v>4</v>
      </c>
      <c r="I3" s="73">
        <v>3</v>
      </c>
      <c r="J3" s="73">
        <v>2</v>
      </c>
      <c r="K3" s="72" t="str">
        <f t="shared" ref="K3:K66" si="5">IF(C3&lt;&gt;"",1,"")</f>
        <v/>
      </c>
      <c r="L3" s="38" t="str">
        <f ca="1">VLOOKUP(B3,TA_Rubric!$A$1:$G$93,4+LEFT(Type!$B$1,1),)</f>
        <v>Sim</v>
      </c>
    </row>
    <row r="4" spans="1:12" ht="63.95" customHeight="1" x14ac:dyDescent="0.25">
      <c r="A4" s="39">
        <f t="shared" ca="1" si="0"/>
        <v>1</v>
      </c>
      <c r="B4" s="39">
        <f t="shared" ca="1" si="1"/>
        <v>4</v>
      </c>
      <c r="C4" s="49"/>
      <c r="D4" s="16" t="b">
        <f t="shared" ca="1" si="2"/>
        <v>0</v>
      </c>
      <c r="E4" s="42" t="str">
        <f ca="1">_xlfn.IFNA(VLOOKUP(B4,Rubric[],2+VALUE(LEFT(Type!$B$1,1)),),"")</f>
        <v>3. Atividade em território nacional durante o período de referência - c) Número total de operações realizadas com destino para Portugal;</v>
      </c>
      <c r="F4" s="42" t="str">
        <f ca="1">_xlfn.IFNA(VLOOKUP(A4,Table4[[#All],[Id_Serv]:[Dsg_EN Servico]],2+VALUE(LEFT(Type!$B$1,1)),0),"")</f>
        <v>1. Serviços que permitam depositar numerário numa conta de pagamento, bem como todas as operações necessárias para a gestão dessa conta;</v>
      </c>
      <c r="G4" s="43" t="b">
        <f t="shared" ca="1" si="3"/>
        <v>0</v>
      </c>
      <c r="H4" s="73">
        <f t="shared" si="4"/>
        <v>4</v>
      </c>
      <c r="I4" s="73">
        <v>4</v>
      </c>
      <c r="J4" s="73">
        <v>2</v>
      </c>
      <c r="K4" s="72" t="str">
        <f t="shared" si="5"/>
        <v/>
      </c>
      <c r="L4" s="38" t="str">
        <f ca="1">VLOOKUP(B4,TA_Rubric!$A$1:$G$93,4+LEFT(Type!$B$1,1),)</f>
        <v>Sim</v>
      </c>
    </row>
    <row r="5" spans="1:12" ht="63.95" customHeight="1" x14ac:dyDescent="0.25">
      <c r="A5" s="39">
        <f t="shared" ca="1" si="0"/>
        <v>1</v>
      </c>
      <c r="B5" s="39">
        <f t="shared" ca="1" si="1"/>
        <v>5</v>
      </c>
      <c r="C5" s="49"/>
      <c r="D5" s="16" t="b">
        <f t="shared" ca="1" si="2"/>
        <v>0</v>
      </c>
      <c r="E5" s="42" t="str">
        <f ca="1">_xlfn.IFNA(VLOOKUP(B5,Rubric[],2+VALUE(LEFT(Type!$B$1,1)),),"")</f>
        <v>3. Atividade em território nacional durante o período de referência - d) Montante agregado, em euros, das operações realizadas com destino para Portugal;</v>
      </c>
      <c r="F5" s="42" t="str">
        <f ca="1">_xlfn.IFNA(VLOOKUP(A5,Table4[[#All],[Id_Serv]:[Dsg_EN Servico]],2+VALUE(LEFT(Type!$B$1,1)),0),"")</f>
        <v>1. Serviços que permitam depositar numerário numa conta de pagamento, bem como todas as operações necessárias para a gestão dessa conta;</v>
      </c>
      <c r="G5" s="43" t="b">
        <f t="shared" ca="1" si="3"/>
        <v>0</v>
      </c>
      <c r="H5" s="73">
        <f t="shared" si="4"/>
        <v>4</v>
      </c>
      <c r="I5" s="73">
        <v>5</v>
      </c>
      <c r="J5" s="73">
        <v>2</v>
      </c>
      <c r="K5" s="72" t="str">
        <f t="shared" si="5"/>
        <v/>
      </c>
      <c r="L5" s="38" t="str">
        <f ca="1">VLOOKUP(B5,TA_Rubric!$A$1:$G$93,4+LEFT(Type!$B$1,1),)</f>
        <v>Sim</v>
      </c>
    </row>
    <row r="6" spans="1:12" ht="63.95" customHeight="1" x14ac:dyDescent="0.25">
      <c r="A6" s="39">
        <f t="shared" ca="1" si="0"/>
        <v>1</v>
      </c>
      <c r="B6" s="39">
        <f t="shared" ca="1" si="1"/>
        <v>6</v>
      </c>
      <c r="C6" s="49"/>
      <c r="D6" s="16" t="b">
        <f t="shared" ca="1" si="2"/>
        <v>0</v>
      </c>
      <c r="E6" s="42" t="str">
        <f ca="1">_xlfn.IFNA(VLOOKUP(B6,Rubric[],2+VALUE(LEFT(Type!$B$1,1)),),"")</f>
        <v>3. Atividade em território nacional durante o período de referência - e) Indicação das 10 jurisdições de destino das operações com origem em Portugal que apresentam o montante agregado mais elevado de operações; - 1.  ISO2</v>
      </c>
      <c r="F6" s="42" t="str">
        <f ca="1">_xlfn.IFNA(VLOOKUP(A6,Table4[[#All],[Id_Serv]:[Dsg_EN Servico]],2+VALUE(LEFT(Type!$B$1,1)),0),"")</f>
        <v>1. Serviços que permitam depositar numerário numa conta de pagamento, bem como todas as operações necessárias para a gestão dessa conta;</v>
      </c>
      <c r="G6" s="43" t="b">
        <f t="shared" ca="1" si="3"/>
        <v>0</v>
      </c>
      <c r="H6" s="73">
        <f t="shared" si="4"/>
        <v>4</v>
      </c>
      <c r="I6" s="73">
        <v>6</v>
      </c>
      <c r="J6" s="73">
        <v>2</v>
      </c>
      <c r="K6" s="72" t="str">
        <f t="shared" si="5"/>
        <v/>
      </c>
      <c r="L6" s="38" t="str">
        <f ca="1">VLOOKUP(B6,TA_Rubric!$A$1:$G$93,4+LEFT(Type!$B$1,1),)</f>
        <v>Não</v>
      </c>
    </row>
    <row r="7" spans="1:12" ht="63.95" customHeight="1" x14ac:dyDescent="0.25">
      <c r="A7" s="39">
        <f t="shared" ca="1" si="0"/>
        <v>1</v>
      </c>
      <c r="B7" s="39">
        <f t="shared" ca="1" si="1"/>
        <v>7</v>
      </c>
      <c r="C7" s="49"/>
      <c r="D7" s="16" t="b">
        <f t="shared" ca="1" si="2"/>
        <v>0</v>
      </c>
      <c r="E7" s="42" t="str">
        <f ca="1">_xlfn.IFNA(VLOOKUP(B7,Rubric[],2+VALUE(LEFT(Type!$B$1,1)),),"")</f>
        <v>3. Atividade em território nacional durante o período de referência - e) Indicação das 10 jurisdições de destino das operações com origem em Portugal que apresentam o montante agregado mais elevado de operações; - 2.  ISO2</v>
      </c>
      <c r="F7" s="42" t="str">
        <f ca="1">_xlfn.IFNA(VLOOKUP(A7,Table4[[#All],[Id_Serv]:[Dsg_EN Servico]],2+VALUE(LEFT(Type!$B$1,1)),0),"")</f>
        <v>1. Serviços que permitam depositar numerário numa conta de pagamento, bem como todas as operações necessárias para a gestão dessa conta;</v>
      </c>
      <c r="G7" s="43" t="b">
        <f t="shared" ca="1" si="3"/>
        <v>0</v>
      </c>
      <c r="H7" s="73">
        <f t="shared" si="4"/>
        <v>4</v>
      </c>
      <c r="I7" s="73">
        <v>7</v>
      </c>
      <c r="J7" s="73">
        <v>2</v>
      </c>
      <c r="K7" s="72" t="str">
        <f t="shared" si="5"/>
        <v/>
      </c>
      <c r="L7" s="38" t="str">
        <f ca="1">VLOOKUP(B7,TA_Rubric!$A$1:$G$93,4+LEFT(Type!$B$1,1),)</f>
        <v>Não</v>
      </c>
    </row>
    <row r="8" spans="1:12" ht="63.95" customHeight="1" x14ac:dyDescent="0.25">
      <c r="A8" s="39">
        <f t="shared" ca="1" si="0"/>
        <v>1</v>
      </c>
      <c r="B8" s="39">
        <f t="shared" ca="1" si="1"/>
        <v>8</v>
      </c>
      <c r="C8" s="49"/>
      <c r="D8" s="16" t="b">
        <f t="shared" ca="1" si="2"/>
        <v>0</v>
      </c>
      <c r="E8" s="42" t="str">
        <f ca="1">_xlfn.IFNA(VLOOKUP(B8,Rubric[],2+VALUE(LEFT(Type!$B$1,1)),),"")</f>
        <v>3. Atividade em território nacional durante o período de referência - e) Indicação das 10 jurisdições de destino das operações com origem em Portugal que apresentam o montante agregado mais elevado de operações; - 3.  ISO2</v>
      </c>
      <c r="F8" s="42" t="str">
        <f ca="1">_xlfn.IFNA(VLOOKUP(A8,Table4[[#All],[Id_Serv]:[Dsg_EN Servico]],2+VALUE(LEFT(Type!$B$1,1)),0),"")</f>
        <v>1. Serviços que permitam depositar numerário numa conta de pagamento, bem como todas as operações necessárias para a gestão dessa conta;</v>
      </c>
      <c r="G8" s="43" t="b">
        <f t="shared" ca="1" si="3"/>
        <v>0</v>
      </c>
      <c r="H8" s="73">
        <f t="shared" si="4"/>
        <v>4</v>
      </c>
      <c r="I8" s="73">
        <v>8</v>
      </c>
      <c r="J8" s="73">
        <v>2</v>
      </c>
      <c r="K8" s="72" t="str">
        <f t="shared" si="5"/>
        <v/>
      </c>
      <c r="L8" s="38" t="str">
        <f ca="1">VLOOKUP(B8,TA_Rubric!$A$1:$G$93,4+LEFT(Type!$B$1,1),)</f>
        <v>Não</v>
      </c>
    </row>
    <row r="9" spans="1:12" ht="63.95" customHeight="1" x14ac:dyDescent="0.25">
      <c r="A9" s="39">
        <f t="shared" ca="1" si="0"/>
        <v>1</v>
      </c>
      <c r="B9" s="39">
        <f t="shared" ca="1" si="1"/>
        <v>9</v>
      </c>
      <c r="C9" s="49"/>
      <c r="D9" s="16" t="b">
        <f t="shared" ca="1" si="2"/>
        <v>0</v>
      </c>
      <c r="E9" s="42" t="str">
        <f ca="1">_xlfn.IFNA(VLOOKUP(B9,Rubric[],2+VALUE(LEFT(Type!$B$1,1)),),"")</f>
        <v>3. Atividade em território nacional durante o período de referência - e) Indicação das 10 jurisdições de destino das operações com origem em Portugal que apresentam o montante agregado mais elevado de operações; - 4.  ISO2</v>
      </c>
      <c r="F9" s="42" t="str">
        <f ca="1">_xlfn.IFNA(VLOOKUP(A9,Table4[[#All],[Id_Serv]:[Dsg_EN Servico]],2+VALUE(LEFT(Type!$B$1,1)),0),"")</f>
        <v>1. Serviços que permitam depositar numerário numa conta de pagamento, bem como todas as operações necessárias para a gestão dessa conta;</v>
      </c>
      <c r="G9" s="43" t="b">
        <f t="shared" ca="1" si="3"/>
        <v>0</v>
      </c>
      <c r="H9" s="73">
        <f t="shared" si="4"/>
        <v>4</v>
      </c>
      <c r="I9" s="73">
        <v>9</v>
      </c>
      <c r="J9" s="73">
        <v>2</v>
      </c>
      <c r="K9" s="72" t="str">
        <f t="shared" si="5"/>
        <v/>
      </c>
      <c r="L9" s="38" t="str">
        <f ca="1">VLOOKUP(B9,TA_Rubric!$A$1:$G$93,4+LEFT(Type!$B$1,1),)</f>
        <v>Não</v>
      </c>
    </row>
    <row r="10" spans="1:12" ht="63.95" customHeight="1" x14ac:dyDescent="0.25">
      <c r="A10" s="39">
        <f t="shared" ca="1" si="0"/>
        <v>1</v>
      </c>
      <c r="B10" s="39">
        <f t="shared" ca="1" si="1"/>
        <v>10</v>
      </c>
      <c r="C10" s="49"/>
      <c r="D10" s="16" t="b">
        <f t="shared" ca="1" si="2"/>
        <v>0</v>
      </c>
      <c r="E10" s="42" t="str">
        <f ca="1">_xlfn.IFNA(VLOOKUP(B10,Rubric[],2+VALUE(LEFT(Type!$B$1,1)),),"")</f>
        <v>3. Atividade em território nacional durante o período de referência - e) Indicação das 10 jurisdições de destino das operações com origem em Portugal que apresentam o montante agregado mais elevado de operações; - 5.  ISO2</v>
      </c>
      <c r="F10" s="42" t="str">
        <f ca="1">_xlfn.IFNA(VLOOKUP(A10,Table4[[#All],[Id_Serv]:[Dsg_EN Servico]],2+VALUE(LEFT(Type!$B$1,1)),0),"")</f>
        <v>1. Serviços que permitam depositar numerário numa conta de pagamento, bem como todas as operações necessárias para a gestão dessa conta;</v>
      </c>
      <c r="G10" s="43" t="b">
        <f t="shared" ca="1" si="3"/>
        <v>0</v>
      </c>
      <c r="H10" s="73">
        <f t="shared" si="4"/>
        <v>4</v>
      </c>
      <c r="I10" s="73">
        <v>10</v>
      </c>
      <c r="J10" s="73">
        <v>2</v>
      </c>
      <c r="K10" s="72" t="str">
        <f t="shared" si="5"/>
        <v/>
      </c>
      <c r="L10" s="38" t="str">
        <f ca="1">VLOOKUP(B10,TA_Rubric!$A$1:$G$93,4+LEFT(Type!$B$1,1),)</f>
        <v>Não</v>
      </c>
    </row>
    <row r="11" spans="1:12" ht="63.95" customHeight="1" x14ac:dyDescent="0.25">
      <c r="A11" s="39">
        <f t="shared" ca="1" si="0"/>
        <v>1</v>
      </c>
      <c r="B11" s="39">
        <f t="shared" ca="1" si="1"/>
        <v>11</v>
      </c>
      <c r="C11" s="49"/>
      <c r="D11" s="16" t="b">
        <f t="shared" ca="1" si="2"/>
        <v>0</v>
      </c>
      <c r="E11" s="42" t="str">
        <f ca="1">_xlfn.IFNA(VLOOKUP(B11,Rubric[],2+VALUE(LEFT(Type!$B$1,1)),),"")</f>
        <v>3. Atividade em território nacional durante o período de referência - e) Indicação das 10 jurisdições de destino das operações com origem em Portugal que apresentam o montante agregado mais elevado de operações; - 6.  ISO2</v>
      </c>
      <c r="F11" s="42" t="str">
        <f ca="1">_xlfn.IFNA(VLOOKUP(A11,Table4[[#All],[Id_Serv]:[Dsg_EN Servico]],2+VALUE(LEFT(Type!$B$1,1)),0),"")</f>
        <v>1. Serviços que permitam depositar numerário numa conta de pagamento, bem como todas as operações necessárias para a gestão dessa conta;</v>
      </c>
      <c r="G11" s="43" t="b">
        <f t="shared" ca="1" si="3"/>
        <v>0</v>
      </c>
      <c r="H11" s="73">
        <f t="shared" si="4"/>
        <v>4</v>
      </c>
      <c r="I11" s="73">
        <v>11</v>
      </c>
      <c r="J11" s="73">
        <v>2</v>
      </c>
      <c r="K11" s="72" t="str">
        <f t="shared" si="5"/>
        <v/>
      </c>
      <c r="L11" s="38" t="str">
        <f ca="1">VLOOKUP(B11,TA_Rubric!$A$1:$G$93,4+LEFT(Type!$B$1,1),)</f>
        <v>Não</v>
      </c>
    </row>
    <row r="12" spans="1:12" ht="63.95" customHeight="1" x14ac:dyDescent="0.25">
      <c r="A12" s="39">
        <f t="shared" ca="1" si="0"/>
        <v>1</v>
      </c>
      <c r="B12" s="39">
        <f t="shared" ca="1" si="1"/>
        <v>12</v>
      </c>
      <c r="C12" s="49"/>
      <c r="D12" s="16" t="b">
        <f t="shared" ca="1" si="2"/>
        <v>0</v>
      </c>
      <c r="E12" s="42" t="str">
        <f ca="1">_xlfn.IFNA(VLOOKUP(B12,Rubric[],2+VALUE(LEFT(Type!$B$1,1)),),"")</f>
        <v>3. Atividade em território nacional durante o período de referência - e) Indicação das 10 jurisdições de destino das operações com origem em Portugal que apresentam o montante agregado mais elevado de operações; - 7.  ISO2</v>
      </c>
      <c r="F12" s="42" t="str">
        <f ca="1">_xlfn.IFNA(VLOOKUP(A12,Table4[[#All],[Id_Serv]:[Dsg_EN Servico]],2+VALUE(LEFT(Type!$B$1,1)),0),"")</f>
        <v>1. Serviços que permitam depositar numerário numa conta de pagamento, bem como todas as operações necessárias para a gestão dessa conta;</v>
      </c>
      <c r="G12" s="43" t="b">
        <f t="shared" ca="1" si="3"/>
        <v>0</v>
      </c>
      <c r="H12" s="73">
        <f t="shared" si="4"/>
        <v>4</v>
      </c>
      <c r="I12" s="73">
        <v>12</v>
      </c>
      <c r="J12" s="73">
        <v>2</v>
      </c>
      <c r="K12" s="72" t="str">
        <f t="shared" si="5"/>
        <v/>
      </c>
      <c r="L12" s="38" t="str">
        <f ca="1">VLOOKUP(B12,TA_Rubric!$A$1:$G$93,4+LEFT(Type!$B$1,1),)</f>
        <v>Não</v>
      </c>
    </row>
    <row r="13" spans="1:12" ht="63.95" customHeight="1" x14ac:dyDescent="0.25">
      <c r="A13" s="39">
        <f t="shared" ca="1" si="0"/>
        <v>1</v>
      </c>
      <c r="B13" s="39">
        <f t="shared" ca="1" si="1"/>
        <v>13</v>
      </c>
      <c r="C13" s="49"/>
      <c r="D13" s="16" t="b">
        <f t="shared" ca="1" si="2"/>
        <v>0</v>
      </c>
      <c r="E13" s="42" t="str">
        <f ca="1">_xlfn.IFNA(VLOOKUP(B13,Rubric[],2+VALUE(LEFT(Type!$B$1,1)),),"")</f>
        <v>3. Atividade em território nacional durante o período de referência - e) Indicação das 10 jurisdições de destino das operações com origem em Portugal que apresentam o montante agregado mais elevado de operações; - 8.  ISO2</v>
      </c>
      <c r="F13" s="42" t="str">
        <f ca="1">_xlfn.IFNA(VLOOKUP(A13,Table4[[#All],[Id_Serv]:[Dsg_EN Servico]],2+VALUE(LEFT(Type!$B$1,1)),0),"")</f>
        <v>1. Serviços que permitam depositar numerário numa conta de pagamento, bem como todas as operações necessárias para a gestão dessa conta;</v>
      </c>
      <c r="G13" s="43" t="b">
        <f t="shared" ca="1" si="3"/>
        <v>0</v>
      </c>
      <c r="H13" s="73">
        <f t="shared" si="4"/>
        <v>4</v>
      </c>
      <c r="I13" s="73">
        <v>13</v>
      </c>
      <c r="J13" s="73">
        <v>2</v>
      </c>
      <c r="K13" s="72" t="str">
        <f t="shared" si="5"/>
        <v/>
      </c>
      <c r="L13" s="38" t="str">
        <f ca="1">VLOOKUP(B13,TA_Rubric!$A$1:$G$93,4+LEFT(Type!$B$1,1),)</f>
        <v>Não</v>
      </c>
    </row>
    <row r="14" spans="1:12" ht="63.95" customHeight="1" x14ac:dyDescent="0.25">
      <c r="A14" s="39">
        <f t="shared" ca="1" si="0"/>
        <v>1</v>
      </c>
      <c r="B14" s="39">
        <f t="shared" ca="1" si="1"/>
        <v>14</v>
      </c>
      <c r="C14" s="49"/>
      <c r="D14" s="16" t="b">
        <f t="shared" ca="1" si="2"/>
        <v>0</v>
      </c>
      <c r="E14" s="42" t="str">
        <f ca="1">_xlfn.IFNA(VLOOKUP(B14,Rubric[],2+VALUE(LEFT(Type!$B$1,1)),),"")</f>
        <v>3. Atividade em território nacional durante o período de referência - e) Indicação das 10 jurisdições de destino das operações com origem em Portugal que apresentam o montante agregado mais elevado de operações; - 9.  ISO2</v>
      </c>
      <c r="F14" s="42" t="str">
        <f ca="1">_xlfn.IFNA(VLOOKUP(A14,Table4[[#All],[Id_Serv]:[Dsg_EN Servico]],2+VALUE(LEFT(Type!$B$1,1)),0),"")</f>
        <v>1. Serviços que permitam depositar numerário numa conta de pagamento, bem como todas as operações necessárias para a gestão dessa conta;</v>
      </c>
      <c r="G14" s="43" t="b">
        <f t="shared" ca="1" si="3"/>
        <v>0</v>
      </c>
      <c r="H14" s="73">
        <f t="shared" si="4"/>
        <v>4</v>
      </c>
      <c r="I14" s="73">
        <v>14</v>
      </c>
      <c r="J14" s="73">
        <v>2</v>
      </c>
      <c r="K14" s="72" t="str">
        <f t="shared" si="5"/>
        <v/>
      </c>
      <c r="L14" s="38" t="str">
        <f ca="1">VLOOKUP(B14,TA_Rubric!$A$1:$G$93,4+LEFT(Type!$B$1,1),)</f>
        <v>Não</v>
      </c>
    </row>
    <row r="15" spans="1:12" ht="63.95" customHeight="1" x14ac:dyDescent="0.25">
      <c r="A15" s="39">
        <f t="shared" ca="1" si="0"/>
        <v>1</v>
      </c>
      <c r="B15" s="39">
        <f t="shared" ca="1" si="1"/>
        <v>15</v>
      </c>
      <c r="C15" s="49"/>
      <c r="D15" s="16" t="b">
        <f t="shared" ca="1" si="2"/>
        <v>0</v>
      </c>
      <c r="E15" s="42" t="str">
        <f ca="1">_xlfn.IFNA(VLOOKUP(B15,Rubric[],2+VALUE(LEFT(Type!$B$1,1)),),"")</f>
        <v>3. Atividade em território nacional durante o período de referência - e) Indicação das 10 jurisdições de destino das operações com origem em Portugal que apresentam o montante agregado mais elevado de operações; - 10. ISO2</v>
      </c>
      <c r="F15" s="42" t="str">
        <f ca="1">_xlfn.IFNA(VLOOKUP(A15,Table4[[#All],[Id_Serv]:[Dsg_EN Servico]],2+VALUE(LEFT(Type!$B$1,1)),0),"")</f>
        <v>1. Serviços que permitam depositar numerário numa conta de pagamento, bem como todas as operações necessárias para a gestão dessa conta;</v>
      </c>
      <c r="G15" s="43" t="b">
        <f t="shared" ca="1" si="3"/>
        <v>0</v>
      </c>
      <c r="H15" s="73">
        <f t="shared" si="4"/>
        <v>4</v>
      </c>
      <c r="I15" s="73">
        <v>15</v>
      </c>
      <c r="J15" s="73">
        <v>2</v>
      </c>
      <c r="K15" s="72" t="str">
        <f t="shared" si="5"/>
        <v/>
      </c>
      <c r="L15" s="38" t="str">
        <f ca="1">VLOOKUP(B15,TA_Rubric!$A$1:$G$93,4+LEFT(Type!$B$1,1),)</f>
        <v>Não</v>
      </c>
    </row>
    <row r="16" spans="1:12" ht="63.95" customHeight="1" x14ac:dyDescent="0.25">
      <c r="A16" s="39">
        <f t="shared" ca="1" si="0"/>
        <v>1</v>
      </c>
      <c r="B16" s="39">
        <f t="shared" ca="1" si="1"/>
        <v>16</v>
      </c>
      <c r="C16" s="49"/>
      <c r="D16" s="16" t="b">
        <f t="shared" ca="1" si="2"/>
        <v>0</v>
      </c>
      <c r="E16" s="42" t="str">
        <f ca="1">_xlfn.IFNA(VLOOKUP(B16,Rubric[],2+VALUE(LEFT(Type!$B$1,1)),),"")</f>
        <v>3. Atividade em território nacional durante o período de referência - f) Indicação das 10 jurisdições de origem das operações com destino em Portugal que apresentam o montante agregado mais elevado de operações; - 1.  ISO2</v>
      </c>
      <c r="F16" s="42" t="str">
        <f ca="1">_xlfn.IFNA(VLOOKUP(A16,Table4[[#All],[Id_Serv]:[Dsg_EN Servico]],2+VALUE(LEFT(Type!$B$1,1)),0),"")</f>
        <v>1. Serviços que permitam depositar numerário numa conta de pagamento, bem como todas as operações necessárias para a gestão dessa conta;</v>
      </c>
      <c r="G16" s="43" t="b">
        <f t="shared" ca="1" si="3"/>
        <v>0</v>
      </c>
      <c r="H16" s="73">
        <f t="shared" si="4"/>
        <v>4</v>
      </c>
      <c r="I16" s="73">
        <v>16</v>
      </c>
      <c r="J16" s="73">
        <v>2</v>
      </c>
      <c r="K16" s="72" t="str">
        <f t="shared" si="5"/>
        <v/>
      </c>
      <c r="L16" s="38" t="str">
        <f ca="1">VLOOKUP(B16,TA_Rubric!$A$1:$G$93,4+LEFT(Type!$B$1,1),)</f>
        <v>Não</v>
      </c>
    </row>
    <row r="17" spans="1:12" ht="63.95" customHeight="1" x14ac:dyDescent="0.25">
      <c r="A17" s="39">
        <f t="shared" ca="1" si="0"/>
        <v>1</v>
      </c>
      <c r="B17" s="39">
        <f t="shared" ca="1" si="1"/>
        <v>17</v>
      </c>
      <c r="C17" s="49"/>
      <c r="D17" s="16" t="b">
        <f t="shared" ca="1" si="2"/>
        <v>0</v>
      </c>
      <c r="E17" s="42" t="str">
        <f ca="1">_xlfn.IFNA(VLOOKUP(B17,Rubric[],2+VALUE(LEFT(Type!$B$1,1)),),"")</f>
        <v>3. Atividade em território nacional durante o período de referência - f) Indicação das 10 jurisdições de origem das operações com destino em Portugal que apresentam o montante agregado mais elevado de operações; - 2.  ISO2</v>
      </c>
      <c r="F17" s="42" t="str">
        <f ca="1">_xlfn.IFNA(VLOOKUP(A17,Table4[[#All],[Id_Serv]:[Dsg_EN Servico]],2+VALUE(LEFT(Type!$B$1,1)),0),"")</f>
        <v>1. Serviços que permitam depositar numerário numa conta de pagamento, bem como todas as operações necessárias para a gestão dessa conta;</v>
      </c>
      <c r="G17" s="43" t="b">
        <f t="shared" ca="1" si="3"/>
        <v>0</v>
      </c>
      <c r="H17" s="73">
        <f t="shared" si="4"/>
        <v>4</v>
      </c>
      <c r="I17" s="73">
        <v>17</v>
      </c>
      <c r="J17" s="73">
        <v>2</v>
      </c>
      <c r="K17" s="72" t="str">
        <f t="shared" si="5"/>
        <v/>
      </c>
      <c r="L17" s="38" t="str">
        <f ca="1">VLOOKUP(B17,TA_Rubric!$A$1:$G$93,4+LEFT(Type!$B$1,1),)</f>
        <v>Não</v>
      </c>
    </row>
    <row r="18" spans="1:12" ht="63.95" customHeight="1" x14ac:dyDescent="0.25">
      <c r="A18" s="39">
        <f t="shared" ca="1" si="0"/>
        <v>1</v>
      </c>
      <c r="B18" s="39">
        <f t="shared" ca="1" si="1"/>
        <v>18</v>
      </c>
      <c r="C18" s="49"/>
      <c r="D18" s="16" t="b">
        <f t="shared" ca="1" si="2"/>
        <v>0</v>
      </c>
      <c r="E18" s="42" t="str">
        <f ca="1">_xlfn.IFNA(VLOOKUP(B18,Rubric[],2+VALUE(LEFT(Type!$B$1,1)),),"")</f>
        <v>3. Atividade em território nacional durante o período de referência - f) Indicação das 10 jurisdições de origem das operações com destino em Portugal que apresentam o montante agregado mais elevado de operações; - 3.  ISO2</v>
      </c>
      <c r="F18" s="42" t="str">
        <f ca="1">_xlfn.IFNA(VLOOKUP(A18,Table4[[#All],[Id_Serv]:[Dsg_EN Servico]],2+VALUE(LEFT(Type!$B$1,1)),0),"")</f>
        <v>1. Serviços que permitam depositar numerário numa conta de pagamento, bem como todas as operações necessárias para a gestão dessa conta;</v>
      </c>
      <c r="G18" s="43" t="b">
        <f t="shared" ca="1" si="3"/>
        <v>0</v>
      </c>
      <c r="H18" s="73">
        <f t="shared" si="4"/>
        <v>4</v>
      </c>
      <c r="I18" s="73">
        <v>18</v>
      </c>
      <c r="J18" s="73">
        <v>2</v>
      </c>
      <c r="K18" s="72" t="str">
        <f t="shared" si="5"/>
        <v/>
      </c>
      <c r="L18" s="38" t="str">
        <f ca="1">VLOOKUP(B18,TA_Rubric!$A$1:$G$93,4+LEFT(Type!$B$1,1),)</f>
        <v>Não</v>
      </c>
    </row>
    <row r="19" spans="1:12" ht="63.95" customHeight="1" x14ac:dyDescent="0.25">
      <c r="A19" s="39">
        <f t="shared" ca="1" si="0"/>
        <v>1</v>
      </c>
      <c r="B19" s="39">
        <f t="shared" ca="1" si="1"/>
        <v>19</v>
      </c>
      <c r="C19" s="49"/>
      <c r="D19" s="16" t="b">
        <f t="shared" ca="1" si="2"/>
        <v>0</v>
      </c>
      <c r="E19" s="42" t="str">
        <f ca="1">_xlfn.IFNA(VLOOKUP(B19,Rubric[],2+VALUE(LEFT(Type!$B$1,1)),),"")</f>
        <v>3. Atividade em território nacional durante o período de referência - f) Indicação das 10 jurisdições de origem das operações com destino em Portugal que apresentam o montante agregado mais elevado de operações; - 4.  ISO2</v>
      </c>
      <c r="F19" s="42" t="str">
        <f ca="1">_xlfn.IFNA(VLOOKUP(A19,Table4[[#All],[Id_Serv]:[Dsg_EN Servico]],2+VALUE(LEFT(Type!$B$1,1)),0),"")</f>
        <v>1. Serviços que permitam depositar numerário numa conta de pagamento, bem como todas as operações necessárias para a gestão dessa conta;</v>
      </c>
      <c r="G19" s="43" t="b">
        <f t="shared" ca="1" si="3"/>
        <v>0</v>
      </c>
      <c r="H19" s="73">
        <f t="shared" si="4"/>
        <v>4</v>
      </c>
      <c r="I19" s="73">
        <v>19</v>
      </c>
      <c r="J19" s="73">
        <v>2</v>
      </c>
      <c r="K19" s="72" t="str">
        <f t="shared" si="5"/>
        <v/>
      </c>
      <c r="L19" s="38" t="str">
        <f ca="1">VLOOKUP(B19,TA_Rubric!$A$1:$G$93,4+LEFT(Type!$B$1,1),)</f>
        <v>Não</v>
      </c>
    </row>
    <row r="20" spans="1:12" ht="63.95" customHeight="1" x14ac:dyDescent="0.25">
      <c r="A20" s="39">
        <f t="shared" ca="1" si="0"/>
        <v>1</v>
      </c>
      <c r="B20" s="39">
        <f t="shared" ca="1" si="1"/>
        <v>20</v>
      </c>
      <c r="C20" s="49"/>
      <c r="D20" s="16" t="b">
        <f t="shared" ca="1" si="2"/>
        <v>0</v>
      </c>
      <c r="E20" s="42" t="str">
        <f ca="1">_xlfn.IFNA(VLOOKUP(B20,Rubric[],2+VALUE(LEFT(Type!$B$1,1)),),"")</f>
        <v>3. Atividade em território nacional durante o período de referência - f) Indicação das 10 jurisdições de origem das operações com destino em Portugal que apresentam o montante agregado mais elevado de operações; - 5.  ISO2</v>
      </c>
      <c r="F20" s="42" t="str">
        <f ca="1">_xlfn.IFNA(VLOOKUP(A20,Table4[[#All],[Id_Serv]:[Dsg_EN Servico]],2+VALUE(LEFT(Type!$B$1,1)),0),"")</f>
        <v>1. Serviços que permitam depositar numerário numa conta de pagamento, bem como todas as operações necessárias para a gestão dessa conta;</v>
      </c>
      <c r="G20" s="43" t="b">
        <f t="shared" ca="1" si="3"/>
        <v>0</v>
      </c>
      <c r="H20" s="73">
        <f t="shared" si="4"/>
        <v>4</v>
      </c>
      <c r="I20" s="73">
        <v>20</v>
      </c>
      <c r="J20" s="73">
        <v>2</v>
      </c>
      <c r="K20" s="72" t="str">
        <f t="shared" si="5"/>
        <v/>
      </c>
      <c r="L20" s="38" t="str">
        <f ca="1">VLOOKUP(B20,TA_Rubric!$A$1:$G$93,4+LEFT(Type!$B$1,1),)</f>
        <v>Não</v>
      </c>
    </row>
    <row r="21" spans="1:12" ht="63.95" customHeight="1" x14ac:dyDescent="0.25">
      <c r="A21" s="39">
        <f t="shared" ca="1" si="0"/>
        <v>1</v>
      </c>
      <c r="B21" s="39">
        <f t="shared" ca="1" si="1"/>
        <v>21</v>
      </c>
      <c r="C21" s="49"/>
      <c r="D21" s="16" t="b">
        <f t="shared" ca="1" si="2"/>
        <v>0</v>
      </c>
      <c r="E21" s="42" t="str">
        <f ca="1">_xlfn.IFNA(VLOOKUP(B21,Rubric[],2+VALUE(LEFT(Type!$B$1,1)),),"")</f>
        <v>3. Atividade em território nacional durante o período de referência - f) Indicação das 10 jurisdições de origem das operações com destino em Portugal que apresentam o montante agregado mais elevado de operações; - 6.  ISO2</v>
      </c>
      <c r="F21" s="42" t="str">
        <f ca="1">_xlfn.IFNA(VLOOKUP(A21,Table4[[#All],[Id_Serv]:[Dsg_EN Servico]],2+VALUE(LEFT(Type!$B$1,1)),0),"")</f>
        <v>1. Serviços que permitam depositar numerário numa conta de pagamento, bem como todas as operações necessárias para a gestão dessa conta;</v>
      </c>
      <c r="G21" s="43" t="b">
        <f t="shared" ca="1" si="3"/>
        <v>0</v>
      </c>
      <c r="H21" s="73">
        <f t="shared" si="4"/>
        <v>4</v>
      </c>
      <c r="I21" s="73">
        <v>21</v>
      </c>
      <c r="J21" s="73">
        <v>2</v>
      </c>
      <c r="K21" s="72" t="str">
        <f t="shared" si="5"/>
        <v/>
      </c>
      <c r="L21" s="38" t="str">
        <f ca="1">VLOOKUP(B21,TA_Rubric!$A$1:$G$93,4+LEFT(Type!$B$1,1),)</f>
        <v>Não</v>
      </c>
    </row>
    <row r="22" spans="1:12" ht="63.95" customHeight="1" x14ac:dyDescent="0.25">
      <c r="A22" s="39">
        <f t="shared" ca="1" si="0"/>
        <v>1</v>
      </c>
      <c r="B22" s="39">
        <f t="shared" ca="1" si="1"/>
        <v>22</v>
      </c>
      <c r="C22" s="49"/>
      <c r="D22" s="16" t="b">
        <f t="shared" ca="1" si="2"/>
        <v>0</v>
      </c>
      <c r="E22" s="42" t="str">
        <f ca="1">_xlfn.IFNA(VLOOKUP(B22,Rubric[],2+VALUE(LEFT(Type!$B$1,1)),),"")</f>
        <v>3. Atividade em território nacional durante o período de referência - f) Indicação das 10 jurisdições de origem das operações com destino em Portugal que apresentam o montante agregado mais elevado de operações; - 7.  ISO2</v>
      </c>
      <c r="F22" s="42" t="str">
        <f ca="1">_xlfn.IFNA(VLOOKUP(A22,Table4[[#All],[Id_Serv]:[Dsg_EN Servico]],2+VALUE(LEFT(Type!$B$1,1)),0),"")</f>
        <v>1. Serviços que permitam depositar numerário numa conta de pagamento, bem como todas as operações necessárias para a gestão dessa conta;</v>
      </c>
      <c r="G22" s="43" t="b">
        <f t="shared" ca="1" si="3"/>
        <v>0</v>
      </c>
      <c r="H22" s="73">
        <f t="shared" si="4"/>
        <v>4</v>
      </c>
      <c r="I22" s="73">
        <v>22</v>
      </c>
      <c r="J22" s="73">
        <v>2</v>
      </c>
      <c r="K22" s="72" t="str">
        <f t="shared" si="5"/>
        <v/>
      </c>
      <c r="L22" s="38" t="str">
        <f ca="1">VLOOKUP(B22,TA_Rubric!$A$1:$G$93,4+LEFT(Type!$B$1,1),)</f>
        <v>Não</v>
      </c>
    </row>
    <row r="23" spans="1:12" ht="63.95" customHeight="1" x14ac:dyDescent="0.25">
      <c r="A23" s="39">
        <f t="shared" ca="1" si="0"/>
        <v>1</v>
      </c>
      <c r="B23" s="39">
        <f t="shared" ca="1" si="1"/>
        <v>23</v>
      </c>
      <c r="C23" s="49"/>
      <c r="D23" s="16" t="b">
        <f t="shared" ca="1" si="2"/>
        <v>0</v>
      </c>
      <c r="E23" s="42" t="str">
        <f ca="1">_xlfn.IFNA(VLOOKUP(B23,Rubric[],2+VALUE(LEFT(Type!$B$1,1)),),"")</f>
        <v>3. Atividade em território nacional durante o período de referência - f) Indicação das 10 jurisdições de origem das operações com destino em Portugal que apresentam o montante agregado mais elevado de operações; - 8.  ISO2</v>
      </c>
      <c r="F23" s="42" t="str">
        <f ca="1">_xlfn.IFNA(VLOOKUP(A23,Table4[[#All],[Id_Serv]:[Dsg_EN Servico]],2+VALUE(LEFT(Type!$B$1,1)),0),"")</f>
        <v>1. Serviços que permitam depositar numerário numa conta de pagamento, bem como todas as operações necessárias para a gestão dessa conta;</v>
      </c>
      <c r="G23" s="43" t="b">
        <f t="shared" ca="1" si="3"/>
        <v>0</v>
      </c>
      <c r="H23" s="73">
        <f t="shared" si="4"/>
        <v>4</v>
      </c>
      <c r="I23" s="73">
        <v>23</v>
      </c>
      <c r="J23" s="73">
        <v>2</v>
      </c>
      <c r="K23" s="72" t="str">
        <f t="shared" si="5"/>
        <v/>
      </c>
      <c r="L23" s="38" t="str">
        <f ca="1">VLOOKUP(B23,TA_Rubric!$A$1:$G$93,4+LEFT(Type!$B$1,1),)</f>
        <v>Não</v>
      </c>
    </row>
    <row r="24" spans="1:12" ht="63.95" customHeight="1" x14ac:dyDescent="0.25">
      <c r="A24" s="39">
        <f t="shared" ca="1" si="0"/>
        <v>1</v>
      </c>
      <c r="B24" s="39">
        <f t="shared" ca="1" si="1"/>
        <v>24</v>
      </c>
      <c r="C24" s="49"/>
      <c r="D24" s="16" t="b">
        <f t="shared" ca="1" si="2"/>
        <v>0</v>
      </c>
      <c r="E24" s="42" t="str">
        <f ca="1">_xlfn.IFNA(VLOOKUP(B24,Rubric[],2+VALUE(LEFT(Type!$B$1,1)),),"")</f>
        <v>3. Atividade em território nacional durante o período de referência - f) Indicação das 10 jurisdições de origem das operações com destino em Portugal que apresentam o montante agregado mais elevado de operações; - 9.  ISO2</v>
      </c>
      <c r="F24" s="42" t="str">
        <f ca="1">_xlfn.IFNA(VLOOKUP(A24,Table4[[#All],[Id_Serv]:[Dsg_EN Servico]],2+VALUE(LEFT(Type!$B$1,1)),0),"")</f>
        <v>1. Serviços que permitam depositar numerário numa conta de pagamento, bem como todas as operações necessárias para a gestão dessa conta;</v>
      </c>
      <c r="G24" s="43" t="b">
        <f t="shared" ca="1" si="3"/>
        <v>0</v>
      </c>
      <c r="H24" s="73">
        <f t="shared" si="4"/>
        <v>4</v>
      </c>
      <c r="I24" s="73">
        <v>24</v>
      </c>
      <c r="J24" s="73">
        <v>2</v>
      </c>
      <c r="K24" s="72" t="str">
        <f t="shared" si="5"/>
        <v/>
      </c>
      <c r="L24" s="38" t="str">
        <f ca="1">VLOOKUP(B24,TA_Rubric!$A$1:$G$93,4+LEFT(Type!$B$1,1),)</f>
        <v>Não</v>
      </c>
    </row>
    <row r="25" spans="1:12" ht="63.95" customHeight="1" x14ac:dyDescent="0.25">
      <c r="A25" s="39">
        <f t="shared" ca="1" si="0"/>
        <v>1</v>
      </c>
      <c r="B25" s="39">
        <f t="shared" ca="1" si="1"/>
        <v>25</v>
      </c>
      <c r="C25" s="49"/>
      <c r="D25" s="16" t="b">
        <f t="shared" ca="1" si="2"/>
        <v>0</v>
      </c>
      <c r="E25" s="42" t="str">
        <f ca="1">_xlfn.IFNA(VLOOKUP(B25,Rubric[],2+VALUE(LEFT(Type!$B$1,1)),),"")</f>
        <v>3. Atividade em território nacional durante o período de referência - f) Indicação das 10 jurisdições de origem das operações com destino em Portugal que apresentam o montante agregado mais elevado de operações; - 10. ISO2</v>
      </c>
      <c r="F25" s="42" t="str">
        <f ca="1">_xlfn.IFNA(VLOOKUP(A25,Table4[[#All],[Id_Serv]:[Dsg_EN Servico]],2+VALUE(LEFT(Type!$B$1,1)),0),"")</f>
        <v>1. Serviços que permitam depositar numerário numa conta de pagamento, bem como todas as operações necessárias para a gestão dessa conta;</v>
      </c>
      <c r="G25" s="43" t="b">
        <f t="shared" ca="1" si="3"/>
        <v>0</v>
      </c>
      <c r="H25" s="73">
        <f t="shared" si="4"/>
        <v>4</v>
      </c>
      <c r="I25" s="73">
        <v>25</v>
      </c>
      <c r="J25" s="73">
        <v>2</v>
      </c>
      <c r="K25" s="72" t="str">
        <f t="shared" si="5"/>
        <v/>
      </c>
      <c r="L25" s="38" t="str">
        <f ca="1">VLOOKUP(B25,TA_Rubric!$A$1:$G$93,4+LEFT(Type!$B$1,1),)</f>
        <v>Não</v>
      </c>
    </row>
    <row r="26" spans="1:12" ht="63.95" customHeight="1" x14ac:dyDescent="0.25">
      <c r="A26" s="39">
        <f t="shared" ca="1" si="0"/>
        <v>1</v>
      </c>
      <c r="B26" s="39">
        <f t="shared" ca="1" si="1"/>
        <v>26</v>
      </c>
      <c r="C26" s="54"/>
      <c r="D26" s="16" t="b">
        <f t="shared" ca="1" si="2"/>
        <v>0</v>
      </c>
      <c r="E26" s="42" t="str">
        <f ca="1">_xlfn.IFNA(VLOOKUP(B26,Rubric[],2+VALUE(LEFT(Type!$B$1,1)),),"")</f>
        <v>3. Atividade em território nacional durante o período de referência - g) Canais de distribuição disponibilizados; - Aplicação Móvel [1-Sim, 0-Não]</v>
      </c>
      <c r="F26" s="42" t="str">
        <f ca="1">_xlfn.IFNA(VLOOKUP(A26,Table4[[#All],[Id_Serv]:[Dsg_EN Servico]],2+VALUE(LEFT(Type!$B$1,1)),0),"")</f>
        <v>1. Serviços que permitam depositar numerário numa conta de pagamento, bem como todas as operações necessárias para a gestão dessa conta;</v>
      </c>
      <c r="G26" s="43" t="b">
        <f t="shared" ca="1" si="3"/>
        <v>0</v>
      </c>
      <c r="H26" s="73">
        <f t="shared" si="4"/>
        <v>4</v>
      </c>
      <c r="I26" s="73">
        <v>26</v>
      </c>
      <c r="J26" s="73">
        <v>2</v>
      </c>
      <c r="K26" s="72" t="str">
        <f t="shared" si="5"/>
        <v/>
      </c>
      <c r="L26" s="38" t="str">
        <f ca="1">VLOOKUP(B26,TA_Rubric!$A$1:$G$93,4+LEFT(Type!$B$1,1),)</f>
        <v>Sim</v>
      </c>
    </row>
    <row r="27" spans="1:12" ht="63.95" customHeight="1" x14ac:dyDescent="0.25">
      <c r="A27" s="39">
        <f t="shared" ca="1" si="0"/>
        <v>1</v>
      </c>
      <c r="B27" s="39">
        <f t="shared" ca="1" si="1"/>
        <v>27</v>
      </c>
      <c r="C27" s="54"/>
      <c r="D27" s="16" t="b">
        <f t="shared" ca="1" si="2"/>
        <v>0</v>
      </c>
      <c r="E27" s="42" t="str">
        <f ca="1">_xlfn.IFNA(VLOOKUP(B27,Rubric[],2+VALUE(LEFT(Type!$B$1,1)),),"")</f>
        <v>3. Atividade em território nacional durante o período de referência - g) Canais de distribuição disponibilizados; - Homebanking [1-Sim, 0-Não]</v>
      </c>
      <c r="F27" s="42" t="str">
        <f ca="1">_xlfn.IFNA(VLOOKUP(A27,Table4[[#All],[Id_Serv]:[Dsg_EN Servico]],2+VALUE(LEFT(Type!$B$1,1)),0),"")</f>
        <v>1. Serviços que permitam depositar numerário numa conta de pagamento, bem como todas as operações necessárias para a gestão dessa conta;</v>
      </c>
      <c r="G27" s="43" t="b">
        <f t="shared" ca="1" si="3"/>
        <v>0</v>
      </c>
      <c r="H27" s="73">
        <f t="shared" si="4"/>
        <v>4</v>
      </c>
      <c r="I27" s="73">
        <v>27</v>
      </c>
      <c r="J27" s="73">
        <v>2</v>
      </c>
      <c r="K27" s="72" t="str">
        <f t="shared" si="5"/>
        <v/>
      </c>
      <c r="L27" s="38" t="str">
        <f ca="1">VLOOKUP(B27,TA_Rubric!$A$1:$G$93,4+LEFT(Type!$B$1,1),)</f>
        <v>Sim</v>
      </c>
    </row>
    <row r="28" spans="1:12" ht="63.95" customHeight="1" x14ac:dyDescent="0.25">
      <c r="A28" s="39">
        <f t="shared" ca="1" si="0"/>
        <v>1</v>
      </c>
      <c r="B28" s="39">
        <f t="shared" ca="1" si="1"/>
        <v>28</v>
      </c>
      <c r="C28" s="54"/>
      <c r="D28" s="16" t="b">
        <f ca="1">IF(G28=FALSE,FALSE,IF(ISBLANK(#REF!),FALSE,TRUE))</f>
        <v>0</v>
      </c>
      <c r="E28" s="42" t="str">
        <f ca="1">_xlfn.IFNA(VLOOKUP(B28,Rubric[],2+VALUE(LEFT(Type!$B$1,1)),),"")</f>
        <v>3. Atividade em território nacional durante o período de referência - g) Canais de distribuição disponibilizados; - Website [1-Sim, 0-Não]</v>
      </c>
      <c r="F28" s="42" t="str">
        <f ca="1">_xlfn.IFNA(VLOOKUP(A28,Table4[[#All],[Id_Serv]:[Dsg_EN Servico]],2+VALUE(LEFT(Type!$B$1,1)),0),"")</f>
        <v>1. Serviços que permitam depositar numerário numa conta de pagamento, bem como todas as operações necessárias para a gestão dessa conta;</v>
      </c>
      <c r="G28" s="43" t="b">
        <f t="shared" ca="1" si="3"/>
        <v>0</v>
      </c>
      <c r="H28" s="73">
        <f t="shared" si="4"/>
        <v>4</v>
      </c>
      <c r="I28" s="73">
        <v>28</v>
      </c>
      <c r="J28" s="73">
        <v>2</v>
      </c>
      <c r="K28" s="72" t="str">
        <f t="shared" si="5"/>
        <v/>
      </c>
      <c r="L28" s="38" t="str">
        <f ca="1">VLOOKUP(B28,TA_Rubric!$A$1:$G$93,4+LEFT(Type!$B$1,1),)</f>
        <v>Sim</v>
      </c>
    </row>
    <row r="29" spans="1:12" ht="63.95" customHeight="1" x14ac:dyDescent="0.25">
      <c r="A29" s="39">
        <f t="shared" ca="1" si="0"/>
        <v>1</v>
      </c>
      <c r="B29" s="39">
        <f t="shared" ca="1" si="1"/>
        <v>29</v>
      </c>
      <c r="C29" s="54"/>
      <c r="D29" s="16" t="b">
        <f ca="1">IF(G29=FALSE,FALSE,IF(ISBLANK(C28),FALSE,TRUE))</f>
        <v>0</v>
      </c>
      <c r="E29" s="42" t="str">
        <f ca="1">_xlfn.IFNA(VLOOKUP(B29,Rubric[],2+VALUE(LEFT(Type!$B$1,1)),),"")</f>
        <v>3. Atividade em território nacional durante o período de referência - g) Canais de distribuição disponibilizados; - Call center [1-Sim, 0-Não]</v>
      </c>
      <c r="F29" s="42" t="str">
        <f ca="1">_xlfn.IFNA(VLOOKUP(A29,Table4[[#All],[Id_Serv]:[Dsg_EN Servico]],2+VALUE(LEFT(Type!$B$1,1)),0),"")</f>
        <v>1. Serviços que permitam depositar numerário numa conta de pagamento, bem como todas as operações necessárias para a gestão dessa conta;</v>
      </c>
      <c r="G29" s="43" t="b">
        <f t="shared" ca="1" si="3"/>
        <v>0</v>
      </c>
      <c r="H29" s="73">
        <f t="shared" si="4"/>
        <v>4</v>
      </c>
      <c r="I29" s="73">
        <v>29</v>
      </c>
      <c r="J29" s="73">
        <v>2</v>
      </c>
      <c r="K29" s="72" t="str">
        <f t="shared" si="5"/>
        <v/>
      </c>
      <c r="L29" s="38" t="str">
        <f ca="1">VLOOKUP(B29,TA_Rubric!$A$1:$G$93,4+LEFT(Type!$B$1,1),)</f>
        <v>Sim</v>
      </c>
    </row>
    <row r="30" spans="1:12" ht="63.95" customHeight="1" x14ac:dyDescent="0.25">
      <c r="A30" s="39">
        <f t="shared" ca="1" si="0"/>
        <v>1</v>
      </c>
      <c r="B30" s="39">
        <f t="shared" ca="1" si="1"/>
        <v>30</v>
      </c>
      <c r="C30" s="54"/>
      <c r="D30" s="16" t="b">
        <f t="shared" ref="D30:D93" ca="1" si="6">IF(G30=FALSE,FALSE,IF(ISBLANK(C30),FALSE,TRUE))</f>
        <v>0</v>
      </c>
      <c r="E30" s="42" t="str">
        <f ca="1">_xlfn.IFNA(VLOOKUP(B30,Rubric[],2+VALUE(LEFT(Type!$B$1,1)),),"")</f>
        <v>3. Atividade em território nacional durante o período de referência - g) Canais de distribuição disponibilizados; - Serviços Postais [1-Sim, 0-Não]</v>
      </c>
      <c r="F30" s="42" t="str">
        <f ca="1">_xlfn.IFNA(VLOOKUP(A30,Table4[[#All],[Id_Serv]:[Dsg_EN Servico]],2+VALUE(LEFT(Type!$B$1,1)),0),"")</f>
        <v>1. Serviços que permitam depositar numerário numa conta de pagamento, bem como todas as operações necessárias para a gestão dessa conta;</v>
      </c>
      <c r="G30" s="43" t="b">
        <f t="shared" ca="1" si="3"/>
        <v>0</v>
      </c>
      <c r="H30" s="73">
        <f t="shared" si="4"/>
        <v>4</v>
      </c>
      <c r="I30" s="73">
        <v>30</v>
      </c>
      <c r="J30" s="73">
        <v>2</v>
      </c>
      <c r="K30" s="72" t="str">
        <f t="shared" si="5"/>
        <v/>
      </c>
      <c r="L30" s="38" t="str">
        <f ca="1">VLOOKUP(B30,TA_Rubric!$A$1:$G$93,4+LEFT(Type!$B$1,1),)</f>
        <v>Sim</v>
      </c>
    </row>
    <row r="31" spans="1:12" ht="63.95" customHeight="1" x14ac:dyDescent="0.25">
      <c r="A31" s="39">
        <f t="shared" ca="1" si="0"/>
        <v>1</v>
      </c>
      <c r="B31" s="39">
        <f t="shared" ca="1" si="1"/>
        <v>31</v>
      </c>
      <c r="C31" s="49"/>
      <c r="D31" s="16" t="b">
        <f t="shared" ca="1" si="6"/>
        <v>0</v>
      </c>
      <c r="E31" s="42" t="str">
        <f ca="1">_xlfn.IFNA(VLOOKUP(B31,Rubric[],2+VALUE(LEFT(Type!$B$1,1)),),"")</f>
        <v>3. Atividade em território nacional durante o período de referência - g) Canais de distribuição disponibilizados; - Outros</v>
      </c>
      <c r="F31" s="42" t="str">
        <f ca="1">_xlfn.IFNA(VLOOKUP(A31,Table4[[#All],[Id_Serv]:[Dsg_EN Servico]],2+VALUE(LEFT(Type!$B$1,1)),0),"")</f>
        <v>1. Serviços que permitam depositar numerário numa conta de pagamento, bem como todas as operações necessárias para a gestão dessa conta;</v>
      </c>
      <c r="G31" s="43" t="b">
        <f t="shared" ca="1" si="3"/>
        <v>0</v>
      </c>
      <c r="H31" s="73">
        <f t="shared" si="4"/>
        <v>4</v>
      </c>
      <c r="I31" s="73">
        <v>31</v>
      </c>
      <c r="J31" s="73">
        <v>2</v>
      </c>
      <c r="K31" s="72" t="str">
        <f t="shared" si="5"/>
        <v/>
      </c>
      <c r="L31" s="38" t="str">
        <f ca="1">VLOOKUP(B31,TA_Rubric!$A$1:$G$93,4+LEFT(Type!$B$1,1),)</f>
        <v>Não</v>
      </c>
    </row>
    <row r="32" spans="1:12" ht="63.95" customHeight="1" x14ac:dyDescent="0.25">
      <c r="A32" s="39">
        <f t="shared" ca="1" si="0"/>
        <v>1</v>
      </c>
      <c r="B32" s="39">
        <f t="shared" ca="1" si="1"/>
        <v>32</v>
      </c>
      <c r="C32" s="49"/>
      <c r="D32" s="16" t="b">
        <f t="shared" ca="1" si="6"/>
        <v>0</v>
      </c>
      <c r="E32" s="42" t="str">
        <f ca="1">_xlfn.IFNA(VLOOKUP(B32,Rubric[],2+VALUE(LEFT(Type!$B$1,1)),),"")</f>
        <v>3. Atividade em território nacional durante o período de referência - h) Número total de comunicações de operações suspeitas efetuadas, em Portugal ou no exterior, relativamente a operações realizadas com origem em Portugal;</v>
      </c>
      <c r="F32" s="42" t="str">
        <f ca="1">_xlfn.IFNA(VLOOKUP(A32,Table4[[#All],[Id_Serv]:[Dsg_EN Servico]],2+VALUE(LEFT(Type!$B$1,1)),0),"")</f>
        <v>1. Serviços que permitam depositar numerário numa conta de pagamento, bem como todas as operações necessárias para a gestão dessa conta;</v>
      </c>
      <c r="G32" s="43" t="b">
        <f t="shared" ca="1" si="3"/>
        <v>0</v>
      </c>
      <c r="H32" s="73">
        <f t="shared" si="4"/>
        <v>4</v>
      </c>
      <c r="I32" s="73">
        <v>32</v>
      </c>
      <c r="J32" s="73">
        <v>2</v>
      </c>
      <c r="K32" s="72" t="str">
        <f t="shared" si="5"/>
        <v/>
      </c>
      <c r="L32" s="38" t="str">
        <f ca="1">VLOOKUP(B32,TA_Rubric!$A$1:$G$93,4+LEFT(Type!$B$1,1),)</f>
        <v>Sim</v>
      </c>
    </row>
    <row r="33" spans="1:12" ht="63.95" customHeight="1" x14ac:dyDescent="0.25">
      <c r="A33" s="39">
        <f t="shared" ca="1" si="0"/>
        <v>1</v>
      </c>
      <c r="B33" s="39">
        <f t="shared" ca="1" si="1"/>
        <v>33</v>
      </c>
      <c r="C33" s="49"/>
      <c r="D33" s="16" t="b">
        <f t="shared" ca="1" si="6"/>
        <v>0</v>
      </c>
      <c r="E33" s="42" t="str">
        <f ca="1">_xlfn.IFNA(VLOOKUP(B33,Rubric[],2+VALUE(LEFT(Type!$B$1,1)),),"")</f>
        <v>3. Atividade em território nacional durante o período de referência - i) Montante agregado, em euros, das operações comunicadas a que se refere a alínea h);</v>
      </c>
      <c r="F33" s="42" t="str">
        <f ca="1">_xlfn.IFNA(VLOOKUP(A33,Table4[[#All],[Id_Serv]:[Dsg_EN Servico]],2+VALUE(LEFT(Type!$B$1,1)),0),"")</f>
        <v>1. Serviços que permitam depositar numerário numa conta de pagamento, bem como todas as operações necessárias para a gestão dessa conta;</v>
      </c>
      <c r="G33" s="43" t="b">
        <f t="shared" ca="1" si="3"/>
        <v>0</v>
      </c>
      <c r="H33" s="73">
        <f t="shared" si="4"/>
        <v>4</v>
      </c>
      <c r="I33" s="73">
        <v>33</v>
      </c>
      <c r="J33" s="73">
        <v>2</v>
      </c>
      <c r="K33" s="72" t="str">
        <f t="shared" si="5"/>
        <v/>
      </c>
      <c r="L33" s="38" t="str">
        <f ca="1">VLOOKUP(B33,TA_Rubric!$A$1:$G$93,4+LEFT(Type!$B$1,1),)</f>
        <v>Sim</v>
      </c>
    </row>
    <row r="34" spans="1:12" ht="63.95" customHeight="1" x14ac:dyDescent="0.25">
      <c r="A34" s="39">
        <f t="shared" ca="1" si="0"/>
        <v>1</v>
      </c>
      <c r="B34" s="39">
        <f t="shared" ca="1" si="1"/>
        <v>34</v>
      </c>
      <c r="C34" s="49"/>
      <c r="D34" s="16" t="b">
        <f t="shared" ca="1" si="6"/>
        <v>0</v>
      </c>
      <c r="E34" s="42" t="str">
        <f ca="1">_xlfn.IFNA(VLOOKUP(B34,Rubric[],2+VALUE(LEFT(Type!$B$1,1)),),"")</f>
        <v>3. Atividade em território nacional durante o período de referência - j) Número total de comunicações de operações suspeitas efetuadas, em Portugal ou no exterior, relativamente a operações realizadas com destino para Portugal;</v>
      </c>
      <c r="F34" s="42" t="str">
        <f ca="1">_xlfn.IFNA(VLOOKUP(A34,Table4[[#All],[Id_Serv]:[Dsg_EN Servico]],2+VALUE(LEFT(Type!$B$1,1)),0),"")</f>
        <v>1. Serviços que permitam depositar numerário numa conta de pagamento, bem como todas as operações necessárias para a gestão dessa conta;</v>
      </c>
      <c r="G34" s="43" t="b">
        <f t="shared" ca="1" si="3"/>
        <v>0</v>
      </c>
      <c r="H34" s="73">
        <f t="shared" si="4"/>
        <v>4</v>
      </c>
      <c r="I34" s="73">
        <v>34</v>
      </c>
      <c r="J34" s="73">
        <v>2</v>
      </c>
      <c r="K34" s="72" t="str">
        <f t="shared" si="5"/>
        <v/>
      </c>
      <c r="L34" s="38" t="str">
        <f ca="1">VLOOKUP(B34,TA_Rubric!$A$1:$G$93,4+LEFT(Type!$B$1,1),)</f>
        <v>Sim</v>
      </c>
    </row>
    <row r="35" spans="1:12" ht="63.95" customHeight="1" x14ac:dyDescent="0.25">
      <c r="A35" s="39">
        <f t="shared" ca="1" si="0"/>
        <v>1</v>
      </c>
      <c r="B35" s="39">
        <f t="shared" ca="1" si="1"/>
        <v>35</v>
      </c>
      <c r="C35" s="49"/>
      <c r="D35" s="16" t="b">
        <f t="shared" ca="1" si="6"/>
        <v>0</v>
      </c>
      <c r="E35" s="42" t="str">
        <f ca="1">_xlfn.IFNA(VLOOKUP(B35,Rubric[],2+VALUE(LEFT(Type!$B$1,1)),),"")</f>
        <v>3. Atividade em território nacional durante o período de referência - k) Montante agregado, em euros, das operações comunicadas a que se refere a alínea j);</v>
      </c>
      <c r="F35" s="42" t="str">
        <f ca="1">_xlfn.IFNA(VLOOKUP(A35,Table4[[#All],[Id_Serv]:[Dsg_EN Servico]],2+VALUE(LEFT(Type!$B$1,1)),0),"")</f>
        <v>1. Serviços que permitam depositar numerário numa conta de pagamento, bem como todas as operações necessárias para a gestão dessa conta;</v>
      </c>
      <c r="G35" s="43" t="b">
        <f t="shared" ca="1" si="3"/>
        <v>0</v>
      </c>
      <c r="H35" s="73">
        <f t="shared" si="4"/>
        <v>4</v>
      </c>
      <c r="I35" s="73">
        <v>35</v>
      </c>
      <c r="J35" s="73">
        <v>2</v>
      </c>
      <c r="K35" s="72" t="str">
        <f t="shared" si="5"/>
        <v/>
      </c>
      <c r="L35" s="38" t="str">
        <f ca="1">VLOOKUP(B35,TA_Rubric!$A$1:$G$93,4+LEFT(Type!$B$1,1),)</f>
        <v>Sim</v>
      </c>
    </row>
    <row r="36" spans="1:12" ht="63.95" customHeight="1" x14ac:dyDescent="0.25">
      <c r="A36" s="39">
        <f t="shared" ca="1" si="0"/>
        <v>1</v>
      </c>
      <c r="B36" s="39">
        <f t="shared" ca="1" si="1"/>
        <v>36</v>
      </c>
      <c r="C36" s="49"/>
      <c r="D36" s="16" t="b">
        <f t="shared" ca="1" si="6"/>
        <v>0</v>
      </c>
      <c r="E36" s="42" t="str">
        <f ca="1">_xlfn.IFNA(VLOOKUP(B36,Rubric[],2+VALUE(LEFT(Type!$B$1,1)),),"")</f>
        <v>3. Atividade em território nacional durante o período de referência - l) Indicação das jurisdições associadas a um risco mais elevado que tiveram operações com origem em ou destino para Portugal, com exceção das já reportadas ao abrigo nas alíneas e) e f), desde que o montante agregado das operações de ou para essas jurisdições seja igual ou superior, no período de referência, a € 1 000 000. - 1.  ISO2</v>
      </c>
      <c r="F36" s="42" t="str">
        <f ca="1">_xlfn.IFNA(VLOOKUP(A36,Table4[[#All],[Id_Serv]:[Dsg_EN Servico]],2+VALUE(LEFT(Type!$B$1,1)),0),"")</f>
        <v>1. Serviços que permitam depositar numerário numa conta de pagamento, bem como todas as operações necessárias para a gestão dessa conta;</v>
      </c>
      <c r="G36" s="43" t="b">
        <f t="shared" ca="1" si="3"/>
        <v>0</v>
      </c>
      <c r="H36" s="73">
        <f t="shared" si="4"/>
        <v>4</v>
      </c>
      <c r="I36" s="73">
        <v>36</v>
      </c>
      <c r="J36" s="73">
        <v>2</v>
      </c>
      <c r="K36" s="72" t="str">
        <f t="shared" si="5"/>
        <v/>
      </c>
      <c r="L36" s="38" t="str">
        <f ca="1">VLOOKUP(B36,TA_Rubric!$A$1:$G$93,4+LEFT(Type!$B$1,1),)</f>
        <v>Não</v>
      </c>
    </row>
    <row r="37" spans="1:12" ht="63.95" customHeight="1" x14ac:dyDescent="0.25">
      <c r="A37" s="39">
        <f t="shared" ca="1" si="0"/>
        <v>1</v>
      </c>
      <c r="B37" s="39">
        <f t="shared" ca="1" si="1"/>
        <v>37</v>
      </c>
      <c r="C37" s="49"/>
      <c r="D37" s="16" t="b">
        <f t="shared" ca="1" si="6"/>
        <v>0</v>
      </c>
      <c r="E37" s="42" t="str">
        <f ca="1">_xlfn.IFNA(VLOOKUP(B37,Rubric[],2+VALUE(LEFT(Type!$B$1,1)),),"")</f>
        <v>3. Atividade em território nacional durante o período de referência - l) Indicação das jurisdições associadas a um risco mais elevado que tiveram operações com origem em ou destino para Portugal, com exceção das já reportadas ao abrigo nas alíneas e) e f), desde que o montante agregado das operações de ou para essas jurisdições seja igual ou superior, no período de referência, a € 1 000 000. - 2.  ISO2</v>
      </c>
      <c r="F37" s="42" t="str">
        <f ca="1">_xlfn.IFNA(VLOOKUP(A37,Table4[[#All],[Id_Serv]:[Dsg_EN Servico]],2+VALUE(LEFT(Type!$B$1,1)),0),"")</f>
        <v>1. Serviços que permitam depositar numerário numa conta de pagamento, bem como todas as operações necessárias para a gestão dessa conta;</v>
      </c>
      <c r="G37" s="43" t="b">
        <f t="shared" ca="1" si="3"/>
        <v>0</v>
      </c>
      <c r="H37" s="73">
        <f t="shared" si="4"/>
        <v>4</v>
      </c>
      <c r="I37" s="73">
        <v>37</v>
      </c>
      <c r="J37" s="73">
        <v>2</v>
      </c>
      <c r="K37" s="72" t="str">
        <f t="shared" si="5"/>
        <v/>
      </c>
      <c r="L37" s="38" t="str">
        <f ca="1">VLOOKUP(B37,TA_Rubric!$A$1:$G$93,4+LEFT(Type!$B$1,1),)</f>
        <v>Não</v>
      </c>
    </row>
    <row r="38" spans="1:12" ht="63.95" customHeight="1" x14ac:dyDescent="0.25">
      <c r="A38" s="39">
        <f t="shared" ca="1" si="0"/>
        <v>1</v>
      </c>
      <c r="B38" s="39">
        <f t="shared" ca="1" si="1"/>
        <v>38</v>
      </c>
      <c r="C38" s="49"/>
      <c r="D38" s="16" t="b">
        <f t="shared" ca="1" si="6"/>
        <v>0</v>
      </c>
      <c r="E38" s="42" t="str">
        <f ca="1">_xlfn.IFNA(VLOOKUP(B38,Rubric[],2+VALUE(LEFT(Type!$B$1,1)),),"")</f>
        <v>3. Atividade em território nacional durante o período de referência - l) Indicação das jurisdições associadas a um risco mais elevado que tiveram operações com origem em ou destino para Portugal, com exceção das já reportadas ao abrigo nas alíneas e) e f), desde que o montante agregado das operações de ou para essas jurisdições seja igual ou superior, no período de referência, a € 1 000 000. - 3.  ISO2</v>
      </c>
      <c r="F38" s="42" t="str">
        <f ca="1">_xlfn.IFNA(VLOOKUP(A38,Table4[[#All],[Id_Serv]:[Dsg_EN Servico]],2+VALUE(LEFT(Type!$B$1,1)),0),"")</f>
        <v>1. Serviços que permitam depositar numerário numa conta de pagamento, bem como todas as operações necessárias para a gestão dessa conta;</v>
      </c>
      <c r="G38" s="43" t="b">
        <f t="shared" ca="1" si="3"/>
        <v>0</v>
      </c>
      <c r="H38" s="73">
        <f t="shared" si="4"/>
        <v>4</v>
      </c>
      <c r="I38" s="73">
        <v>38</v>
      </c>
      <c r="J38" s="73">
        <v>2</v>
      </c>
      <c r="K38" s="72" t="str">
        <f t="shared" si="5"/>
        <v/>
      </c>
      <c r="L38" s="38" t="str">
        <f ca="1">VLOOKUP(B38,TA_Rubric!$A$1:$G$93,4+LEFT(Type!$B$1,1),)</f>
        <v>Não</v>
      </c>
    </row>
    <row r="39" spans="1:12" ht="63.95" customHeight="1" x14ac:dyDescent="0.25">
      <c r="A39" s="39">
        <f t="shared" ca="1" si="0"/>
        <v>1</v>
      </c>
      <c r="B39" s="39">
        <f t="shared" ca="1" si="1"/>
        <v>39</v>
      </c>
      <c r="C39" s="49"/>
      <c r="D39" s="16" t="b">
        <f t="shared" ca="1" si="6"/>
        <v>0</v>
      </c>
      <c r="E39" s="42" t="str">
        <f ca="1">_xlfn.IFNA(VLOOKUP(B39,Rubric[],2+VALUE(LEFT(Type!$B$1,1)),),"")</f>
        <v>3. Atividade em território nacional durante o período de referência - l) Indicação das jurisdições associadas a um risco mais elevado que tiveram operações com origem em ou destino para Portugal, com exceção das já reportadas ao abrigo nas alíneas e) e f), desde que o montante agregado das operações de ou para essas jurisdições seja igual ou superior, no período de referência, a € 1 000 000. - 4.  ISO2</v>
      </c>
      <c r="F39" s="42" t="str">
        <f ca="1">_xlfn.IFNA(VLOOKUP(A39,Table4[[#All],[Id_Serv]:[Dsg_EN Servico]],2+VALUE(LEFT(Type!$B$1,1)),0),"")</f>
        <v>1. Serviços que permitam depositar numerário numa conta de pagamento, bem como todas as operações necessárias para a gestão dessa conta;</v>
      </c>
      <c r="G39" s="43" t="b">
        <f t="shared" ca="1" si="3"/>
        <v>0</v>
      </c>
      <c r="H39" s="73">
        <f t="shared" si="4"/>
        <v>4</v>
      </c>
      <c r="I39" s="73">
        <v>39</v>
      </c>
      <c r="J39" s="73">
        <v>2</v>
      </c>
      <c r="K39" s="72" t="str">
        <f t="shared" si="5"/>
        <v/>
      </c>
      <c r="L39" s="38" t="str">
        <f ca="1">VLOOKUP(B39,TA_Rubric!$A$1:$G$93,4+LEFT(Type!$B$1,1),)</f>
        <v>Não</v>
      </c>
    </row>
    <row r="40" spans="1:12" ht="63.95" customHeight="1" x14ac:dyDescent="0.25">
      <c r="A40" s="39">
        <f t="shared" ca="1" si="0"/>
        <v>1</v>
      </c>
      <c r="B40" s="39">
        <f t="shared" ca="1" si="1"/>
        <v>40</v>
      </c>
      <c r="C40" s="49"/>
      <c r="D40" s="16" t="b">
        <f t="shared" ca="1" si="6"/>
        <v>0</v>
      </c>
      <c r="E40" s="42" t="str">
        <f ca="1">_xlfn.IFNA(VLOOKUP(B40,Rubric[],2+VALUE(LEFT(Type!$B$1,1)),),"")</f>
        <v>3. Atividade em território nacional durante o período de referência - l) Indicação das jurisdições associadas a um risco mais elevado que tiveram operações com origem em ou destino para Portugal, com exceção das já reportadas ao abrigo nas alíneas e) e f), desde que o montante agregado das operações de ou para essas jurisdições seja igual ou superior, no período de referência, a € 1 000 000. - 5.  ISO2</v>
      </c>
      <c r="F40" s="42" t="str">
        <f ca="1">_xlfn.IFNA(VLOOKUP(A40,Table4[[#All],[Id_Serv]:[Dsg_EN Servico]],2+VALUE(LEFT(Type!$B$1,1)),0),"")</f>
        <v>1. Serviços que permitam depositar numerário numa conta de pagamento, bem como todas as operações necessárias para a gestão dessa conta;</v>
      </c>
      <c r="G40" s="43" t="b">
        <f t="shared" ca="1" si="3"/>
        <v>0</v>
      </c>
      <c r="H40" s="73">
        <f t="shared" si="4"/>
        <v>4</v>
      </c>
      <c r="I40" s="73">
        <v>40</v>
      </c>
      <c r="J40" s="73">
        <v>2</v>
      </c>
      <c r="K40" s="72" t="str">
        <f t="shared" si="5"/>
        <v/>
      </c>
      <c r="L40" s="38" t="str">
        <f ca="1">VLOOKUP(B40,TA_Rubric!$A$1:$G$93,4+LEFT(Type!$B$1,1),)</f>
        <v>Não</v>
      </c>
    </row>
    <row r="41" spans="1:12" ht="63.95" customHeight="1" x14ac:dyDescent="0.25">
      <c r="A41" s="39">
        <f t="shared" ca="1" si="0"/>
        <v>1</v>
      </c>
      <c r="B41" s="39">
        <f t="shared" ca="1" si="1"/>
        <v>41</v>
      </c>
      <c r="C41" s="49"/>
      <c r="D41" s="16" t="b">
        <f t="shared" ca="1" si="6"/>
        <v>0</v>
      </c>
      <c r="E41" s="42" t="str">
        <f ca="1">_xlfn.IFNA(VLOOKUP(B41,Rubric[],2+VALUE(LEFT(Type!$B$1,1)),),"")</f>
        <v>3. Atividade em território nacional durante o período de referência - l) Indicação das jurisdições associadas a um risco mais elevado que tiveram operações com origem em ou destino para Portugal, com exceção das já reportadas ao abrigo nas alíneas e) e f), desde que o montante agregado das operações de ou para essas jurisdições seja igual ou superior, no período de referência, a € 1 000 000. - 6.  ISO2</v>
      </c>
      <c r="F41" s="42" t="str">
        <f ca="1">_xlfn.IFNA(VLOOKUP(A41,Table4[[#All],[Id_Serv]:[Dsg_EN Servico]],2+VALUE(LEFT(Type!$B$1,1)),0),"")</f>
        <v>1. Serviços que permitam depositar numerário numa conta de pagamento, bem como todas as operações necessárias para a gestão dessa conta;</v>
      </c>
      <c r="G41" s="43" t="b">
        <f t="shared" ca="1" si="3"/>
        <v>0</v>
      </c>
      <c r="H41" s="73">
        <f t="shared" si="4"/>
        <v>4</v>
      </c>
      <c r="I41" s="73">
        <v>41</v>
      </c>
      <c r="J41" s="73">
        <v>2</v>
      </c>
      <c r="K41" s="72" t="str">
        <f t="shared" si="5"/>
        <v/>
      </c>
      <c r="L41" s="38" t="str">
        <f ca="1">VLOOKUP(B41,TA_Rubric!$A$1:$G$93,4+LEFT(Type!$B$1,1),)</f>
        <v>Não</v>
      </c>
    </row>
    <row r="42" spans="1:12" ht="63.95" customHeight="1" x14ac:dyDescent="0.25">
      <c r="A42" s="39">
        <f t="shared" ca="1" si="0"/>
        <v>1</v>
      </c>
      <c r="B42" s="39">
        <f t="shared" ca="1" si="1"/>
        <v>42</v>
      </c>
      <c r="C42" s="49"/>
      <c r="D42" s="16" t="b">
        <f t="shared" ca="1" si="6"/>
        <v>0</v>
      </c>
      <c r="E42" s="42" t="str">
        <f ca="1">_xlfn.IFNA(VLOOKUP(B42,Rubric[],2+VALUE(LEFT(Type!$B$1,1)),),"")</f>
        <v>3. Atividade em território nacional durante o período de referência - l) Indicação das jurisdições associadas a um risco mais elevado que tiveram operações com origem em ou destino para Portugal, com exceção das já reportadas ao abrigo nas alíneas e) e f), desde que o montante agregado das operações de ou para essas jurisdições seja igual ou superior, no período de referência, a € 1 000 000. - 7.  ISO2</v>
      </c>
      <c r="F42" s="42" t="str">
        <f ca="1">_xlfn.IFNA(VLOOKUP(A42,Table4[[#All],[Id_Serv]:[Dsg_EN Servico]],2+VALUE(LEFT(Type!$B$1,1)),0),"")</f>
        <v>1. Serviços que permitam depositar numerário numa conta de pagamento, bem como todas as operações necessárias para a gestão dessa conta;</v>
      </c>
      <c r="G42" s="43" t="b">
        <f t="shared" ca="1" si="3"/>
        <v>0</v>
      </c>
      <c r="H42" s="73">
        <f t="shared" si="4"/>
        <v>4</v>
      </c>
      <c r="I42" s="73">
        <v>42</v>
      </c>
      <c r="J42" s="73">
        <v>2</v>
      </c>
      <c r="K42" s="72" t="str">
        <f t="shared" si="5"/>
        <v/>
      </c>
      <c r="L42" s="38" t="str">
        <f ca="1">VLOOKUP(B42,TA_Rubric!$A$1:$G$93,4+LEFT(Type!$B$1,1),)</f>
        <v>Não</v>
      </c>
    </row>
    <row r="43" spans="1:12" ht="63.95" customHeight="1" x14ac:dyDescent="0.25">
      <c r="A43" s="39">
        <f t="shared" ca="1" si="0"/>
        <v>1</v>
      </c>
      <c r="B43" s="39">
        <f t="shared" ca="1" si="1"/>
        <v>43</v>
      </c>
      <c r="C43" s="49"/>
      <c r="D43" s="16" t="b">
        <f t="shared" ca="1" si="6"/>
        <v>0</v>
      </c>
      <c r="E43" s="42" t="str">
        <f ca="1">_xlfn.IFNA(VLOOKUP(B43,Rubric[],2+VALUE(LEFT(Type!$B$1,1)),),"")</f>
        <v>3. Atividade em território nacional durante o período de referência - l) Indicação das jurisdições associadas a um risco mais elevado que tiveram operações com origem em ou destino para Portugal, com exceção das já reportadas ao abrigo nas alíneas e) e f), desde que o montante agregado das operações de ou para essas jurisdições seja igual ou superior, no período de referência, a € 1 000 000. - 8.  ISO2</v>
      </c>
      <c r="F43" s="42" t="str">
        <f ca="1">_xlfn.IFNA(VLOOKUP(A43,Table4[[#All],[Id_Serv]:[Dsg_EN Servico]],2+VALUE(LEFT(Type!$B$1,1)),0),"")</f>
        <v>1. Serviços que permitam depositar numerário numa conta de pagamento, bem como todas as operações necessárias para a gestão dessa conta;</v>
      </c>
      <c r="G43" s="43" t="b">
        <f t="shared" ca="1" si="3"/>
        <v>0</v>
      </c>
      <c r="H43" s="73">
        <f t="shared" si="4"/>
        <v>4</v>
      </c>
      <c r="I43" s="73">
        <v>43</v>
      </c>
      <c r="J43" s="73">
        <v>2</v>
      </c>
      <c r="K43" s="72" t="str">
        <f t="shared" si="5"/>
        <v/>
      </c>
      <c r="L43" s="38" t="str">
        <f ca="1">VLOOKUP(B43,TA_Rubric!$A$1:$G$93,4+LEFT(Type!$B$1,1),)</f>
        <v>Não</v>
      </c>
    </row>
    <row r="44" spans="1:12" ht="63.95" customHeight="1" x14ac:dyDescent="0.25">
      <c r="A44" s="39">
        <f t="shared" ca="1" si="0"/>
        <v>1</v>
      </c>
      <c r="B44" s="39">
        <f t="shared" ca="1" si="1"/>
        <v>44</v>
      </c>
      <c r="C44" s="49"/>
      <c r="D44" s="16" t="b">
        <f t="shared" ca="1" si="6"/>
        <v>0</v>
      </c>
      <c r="E44" s="42" t="str">
        <f ca="1">_xlfn.IFNA(VLOOKUP(B44,Rubric[],2+VALUE(LEFT(Type!$B$1,1)),),"")</f>
        <v>3. Atividade em território nacional durante o período de referência - l) Indicação das jurisdições associadas a um risco mais elevado que tiveram operações com origem em ou destino para Portugal, com exceção das já reportadas ao abrigo nas alíneas e) e f), desde que o montante agregado das operações de ou para essas jurisdições seja igual ou superior, no período de referência, a € 1 000 000. - 9.  ISO2</v>
      </c>
      <c r="F44" s="42" t="str">
        <f ca="1">_xlfn.IFNA(VLOOKUP(A44,Table4[[#All],[Id_Serv]:[Dsg_EN Servico]],2+VALUE(LEFT(Type!$B$1,1)),0),"")</f>
        <v>1. Serviços que permitam depositar numerário numa conta de pagamento, bem como todas as operações necessárias para a gestão dessa conta;</v>
      </c>
      <c r="G44" s="43" t="b">
        <f t="shared" ca="1" si="3"/>
        <v>0</v>
      </c>
      <c r="H44" s="73">
        <f t="shared" si="4"/>
        <v>4</v>
      </c>
      <c r="I44" s="73">
        <v>44</v>
      </c>
      <c r="J44" s="73">
        <v>2</v>
      </c>
      <c r="K44" s="72" t="str">
        <f t="shared" si="5"/>
        <v/>
      </c>
      <c r="L44" s="38" t="str">
        <f ca="1">VLOOKUP(B44,TA_Rubric!$A$1:$G$93,4+LEFT(Type!$B$1,1),)</f>
        <v>Não</v>
      </c>
    </row>
    <row r="45" spans="1:12" ht="63.95" customHeight="1" x14ac:dyDescent="0.25">
      <c r="A45" s="39">
        <f t="shared" ca="1" si="0"/>
        <v>1</v>
      </c>
      <c r="B45" s="39">
        <f t="shared" ca="1" si="1"/>
        <v>45</v>
      </c>
      <c r="C45" s="49"/>
      <c r="D45" s="16" t="b">
        <f t="shared" ca="1" si="6"/>
        <v>0</v>
      </c>
      <c r="E45" s="42" t="str">
        <f ca="1">_xlfn.IFNA(VLOOKUP(B45,Rubric[],2+VALUE(LEFT(Type!$B$1,1)),),"")</f>
        <v>3. Atividade em território nacional durante o período de referência - l) Indicação das jurisdições associadas a um risco mais elevado que tiveram operações com origem em ou destino para Portugal, com exceção das já reportadas ao abrigo nas alíneas e) e f), desde que o montante agregado das operações de ou para essas jurisdições seja igual ou superior, no período de referência, a € 1 000 000. - 10. ISO2</v>
      </c>
      <c r="F45" s="42" t="str">
        <f ca="1">_xlfn.IFNA(VLOOKUP(A45,Table4[[#All],[Id_Serv]:[Dsg_EN Servico]],2+VALUE(LEFT(Type!$B$1,1)),0),"")</f>
        <v>1. Serviços que permitam depositar numerário numa conta de pagamento, bem como todas as operações necessárias para a gestão dessa conta;</v>
      </c>
      <c r="G45" s="43" t="b">
        <f t="shared" ca="1" si="3"/>
        <v>0</v>
      </c>
      <c r="H45" s="73">
        <f t="shared" si="4"/>
        <v>4</v>
      </c>
      <c r="I45" s="73">
        <v>45</v>
      </c>
      <c r="J45" s="73">
        <v>2</v>
      </c>
      <c r="K45" s="72" t="str">
        <f t="shared" si="5"/>
        <v/>
      </c>
      <c r="L45" s="38" t="str">
        <f ca="1">VLOOKUP(B45,TA_Rubric!$A$1:$G$93,4+LEFT(Type!$B$1,1),)</f>
        <v>Não</v>
      </c>
    </row>
    <row r="46" spans="1:12" ht="63.95" customHeight="1" x14ac:dyDescent="0.25">
      <c r="A46" s="39">
        <f t="shared" ca="1" si="0"/>
        <v>1</v>
      </c>
      <c r="B46" s="39">
        <f t="shared" ca="1" si="1"/>
        <v>46</v>
      </c>
      <c r="C46" s="49"/>
      <c r="D46" s="16" t="b">
        <f t="shared" ca="1" si="6"/>
        <v>0</v>
      </c>
      <c r="E46" s="42" t="str">
        <f ca="1">_xlfn.IFNA(VLOOKUP(B46,Rubric[],2+VALUE(LEFT(Type!$B$1,1)),),"")</f>
        <v>3. Atividade em território nacional durante o período de referência - l) Indicação das jurisdições associadas a um risco mais elevado que tiveram operações com origem em ou destino para Portugal, com exceção das já reportadas ao abrigo nas alíneas e) e f), desde que o montante agregado das operações de ou para essas jurisdições seja igual ou superior, no período de referência, a € 1 000 000. - 11. ISO2</v>
      </c>
      <c r="F46" s="42" t="str">
        <f ca="1">_xlfn.IFNA(VLOOKUP(A46,Table4[[#All],[Id_Serv]:[Dsg_EN Servico]],2+VALUE(LEFT(Type!$B$1,1)),0),"")</f>
        <v>1. Serviços que permitam depositar numerário numa conta de pagamento, bem como todas as operações necessárias para a gestão dessa conta;</v>
      </c>
      <c r="G46" s="43" t="b">
        <f t="shared" ca="1" si="3"/>
        <v>0</v>
      </c>
      <c r="H46" s="73">
        <f t="shared" si="4"/>
        <v>4</v>
      </c>
      <c r="I46" s="73">
        <v>46</v>
      </c>
      <c r="J46" s="73">
        <v>2</v>
      </c>
      <c r="K46" s="72" t="str">
        <f t="shared" si="5"/>
        <v/>
      </c>
      <c r="L46" s="38" t="str">
        <f ca="1">VLOOKUP(B46,TA_Rubric!$A$1:$G$93,4+LEFT(Type!$B$1,1),)</f>
        <v>Não</v>
      </c>
    </row>
    <row r="47" spans="1:12" ht="63.95" customHeight="1" x14ac:dyDescent="0.25">
      <c r="A47" s="39">
        <f t="shared" ca="1" si="0"/>
        <v>1</v>
      </c>
      <c r="B47" s="39">
        <f t="shared" ca="1" si="1"/>
        <v>47</v>
      </c>
      <c r="C47" s="49"/>
      <c r="D47" s="16" t="b">
        <f t="shared" ca="1" si="6"/>
        <v>0</v>
      </c>
      <c r="E47" s="42" t="str">
        <f ca="1">_xlfn.IFNA(VLOOKUP(B47,Rubric[],2+VALUE(LEFT(Type!$B$1,1)),),"")</f>
        <v>3. Atividade em território nacional durante o período de referência - l) Indicação das jurisdições associadas a um risco mais elevado que tiveram operações com origem em ou destino para Portugal, com exceção das já reportadas ao abrigo nas alíneas e) e f), desde que o montante agregado das operações de ou para essas jurisdições seja igual ou superior, no período de referência, a € 1 000 000. - 12. ISO2</v>
      </c>
      <c r="F47" s="42" t="str">
        <f ca="1">_xlfn.IFNA(VLOOKUP(A47,Table4[[#All],[Id_Serv]:[Dsg_EN Servico]],2+VALUE(LEFT(Type!$B$1,1)),0),"")</f>
        <v>1. Serviços que permitam depositar numerário numa conta de pagamento, bem como todas as operações necessárias para a gestão dessa conta;</v>
      </c>
      <c r="G47" s="43" t="b">
        <f t="shared" ca="1" si="3"/>
        <v>0</v>
      </c>
      <c r="H47" s="73">
        <f t="shared" si="4"/>
        <v>4</v>
      </c>
      <c r="I47" s="73">
        <v>47</v>
      </c>
      <c r="J47" s="73">
        <v>2</v>
      </c>
      <c r="K47" s="72" t="str">
        <f t="shared" si="5"/>
        <v/>
      </c>
      <c r="L47" s="38" t="str">
        <f ca="1">VLOOKUP(B47,TA_Rubric!$A$1:$G$93,4+LEFT(Type!$B$1,1),)</f>
        <v>Não</v>
      </c>
    </row>
    <row r="48" spans="1:12" ht="63.95" customHeight="1" x14ac:dyDescent="0.25">
      <c r="A48" s="39">
        <f t="shared" ca="1" si="0"/>
        <v>1</v>
      </c>
      <c r="B48" s="39">
        <f t="shared" ca="1" si="1"/>
        <v>48</v>
      </c>
      <c r="C48" s="49"/>
      <c r="D48" s="16" t="b">
        <f t="shared" ca="1" si="6"/>
        <v>0</v>
      </c>
      <c r="E48" s="42" t="str">
        <f ca="1">_xlfn.IFNA(VLOOKUP(B48,Rubric[],2+VALUE(LEFT(Type!$B$1,1)),),"")</f>
        <v>3. Atividade em território nacional durante o período de referência - l) Indicação das jurisdições associadas a um risco mais elevado que tiveram operações com origem em ou destino para Portugal, com exceção das já reportadas ao abrigo nas alíneas e) e f), desde que o montante agregado das operações de ou para essas jurisdições seja igual ou superior, no período de referência, a € 1 000 000. - 13. ISO2</v>
      </c>
      <c r="F48" s="42" t="str">
        <f ca="1">_xlfn.IFNA(VLOOKUP(A48,Table4[[#All],[Id_Serv]:[Dsg_EN Servico]],2+VALUE(LEFT(Type!$B$1,1)),0),"")</f>
        <v>1. Serviços que permitam depositar numerário numa conta de pagamento, bem como todas as operações necessárias para a gestão dessa conta;</v>
      </c>
      <c r="G48" s="43" t="b">
        <f t="shared" ca="1" si="3"/>
        <v>0</v>
      </c>
      <c r="H48" s="73">
        <f t="shared" si="4"/>
        <v>4</v>
      </c>
      <c r="I48" s="73">
        <v>48</v>
      </c>
      <c r="J48" s="73">
        <v>2</v>
      </c>
      <c r="K48" s="72" t="str">
        <f t="shared" si="5"/>
        <v/>
      </c>
      <c r="L48" s="38" t="str">
        <f ca="1">VLOOKUP(B48,TA_Rubric!$A$1:$G$93,4+LEFT(Type!$B$1,1),)</f>
        <v>Não</v>
      </c>
    </row>
    <row r="49" spans="1:12" ht="63.95" customHeight="1" x14ac:dyDescent="0.25">
      <c r="A49" s="39">
        <f t="shared" ca="1" si="0"/>
        <v>1</v>
      </c>
      <c r="B49" s="39">
        <f t="shared" ca="1" si="1"/>
        <v>49</v>
      </c>
      <c r="C49" s="49"/>
      <c r="D49" s="16" t="b">
        <f t="shared" ca="1" si="6"/>
        <v>0</v>
      </c>
      <c r="E49" s="42" t="str">
        <f ca="1">_xlfn.IFNA(VLOOKUP(B49,Rubric[],2+VALUE(LEFT(Type!$B$1,1)),),"")</f>
        <v>3. Atividade em território nacional durante o período de referência - l) Indicação das jurisdições associadas a um risco mais elevado que tiveram operações com origem em ou destino para Portugal, com exceção das já reportadas ao abrigo nas alíneas e) e f), desde que o montante agregado das operações de ou para essas jurisdições seja igual ou superior, no período de referência, a € 1 000 000. - 14. ISO2</v>
      </c>
      <c r="F49" s="42" t="str">
        <f ca="1">_xlfn.IFNA(VLOOKUP(A49,Table4[[#All],[Id_Serv]:[Dsg_EN Servico]],2+VALUE(LEFT(Type!$B$1,1)),0),"")</f>
        <v>1. Serviços que permitam depositar numerário numa conta de pagamento, bem como todas as operações necessárias para a gestão dessa conta;</v>
      </c>
      <c r="G49" s="43" t="b">
        <f t="shared" ca="1" si="3"/>
        <v>0</v>
      </c>
      <c r="H49" s="73">
        <f t="shared" si="4"/>
        <v>4</v>
      </c>
      <c r="I49" s="73">
        <v>49</v>
      </c>
      <c r="J49" s="73">
        <v>2</v>
      </c>
      <c r="K49" s="72" t="str">
        <f t="shared" si="5"/>
        <v/>
      </c>
      <c r="L49" s="38" t="str">
        <f ca="1">VLOOKUP(B49,TA_Rubric!$A$1:$G$93,4+LEFT(Type!$B$1,1),)</f>
        <v>Não</v>
      </c>
    </row>
    <row r="50" spans="1:12" ht="63.95" customHeight="1" x14ac:dyDescent="0.25">
      <c r="A50" s="39">
        <f t="shared" ca="1" si="0"/>
        <v>1</v>
      </c>
      <c r="B50" s="39">
        <f t="shared" ca="1" si="1"/>
        <v>50</v>
      </c>
      <c r="C50" s="49"/>
      <c r="D50" s="16" t="b">
        <f t="shared" ca="1" si="6"/>
        <v>0</v>
      </c>
      <c r="E50" s="42" t="str">
        <f ca="1">_xlfn.IFNA(VLOOKUP(B50,Rubric[],2+VALUE(LEFT(Type!$B$1,1)),),"")</f>
        <v>3. Atividade em território nacional durante o período de referência - l) Indicação das jurisdições associadas a um risco mais elevado que tiveram operações com origem em ou destino para Portugal, com exceção das já reportadas ao abrigo nas alíneas e) e f), desde que o montante agregado das operações de ou para essas jurisdições seja igual ou superior, no período de referência, a € 1 000 000. - 15. ISO2</v>
      </c>
      <c r="F50" s="42" t="str">
        <f ca="1">_xlfn.IFNA(VLOOKUP(A50,Table4[[#All],[Id_Serv]:[Dsg_EN Servico]],2+VALUE(LEFT(Type!$B$1,1)),0),"")</f>
        <v>1. Serviços que permitam depositar numerário numa conta de pagamento, bem como todas as operações necessárias para a gestão dessa conta;</v>
      </c>
      <c r="G50" s="43" t="b">
        <f t="shared" ca="1" si="3"/>
        <v>0</v>
      </c>
      <c r="H50" s="73">
        <f t="shared" si="4"/>
        <v>4</v>
      </c>
      <c r="I50" s="73">
        <v>50</v>
      </c>
      <c r="J50" s="73">
        <v>2</v>
      </c>
      <c r="K50" s="72" t="str">
        <f t="shared" si="5"/>
        <v/>
      </c>
      <c r="L50" s="38" t="str">
        <f ca="1">VLOOKUP(B50,TA_Rubric!$A$1:$G$93,4+LEFT(Type!$B$1,1),)</f>
        <v>Não</v>
      </c>
    </row>
    <row r="51" spans="1:12" ht="63.95" customHeight="1" x14ac:dyDescent="0.25">
      <c r="A51" s="39">
        <f t="shared" ca="1" si="0"/>
        <v>1</v>
      </c>
      <c r="B51" s="39">
        <f t="shared" ca="1" si="1"/>
        <v>51</v>
      </c>
      <c r="C51" s="49"/>
      <c r="D51" s="16" t="b">
        <f t="shared" ca="1" si="6"/>
        <v>0</v>
      </c>
      <c r="E51" s="42" t="str">
        <f ca="1">_xlfn.IFNA(VLOOKUP(B51,Rubric[],2+VALUE(LEFT(Type!$B$1,1)),),"")</f>
        <v>3. Atividade em território nacional durante o período de referência - l) Indicação das jurisdições associadas a um risco mais elevado que tiveram operações com origem em ou destino para Portugal, com exceção das já reportadas ao abrigo nas alíneas e) e f), desde que o montante agregado das operações de ou para essas jurisdições seja igual ou superior, no período de referência, a € 1 000 000. - 16. ISO2</v>
      </c>
      <c r="F51" s="42" t="str">
        <f ca="1">_xlfn.IFNA(VLOOKUP(A51,Table4[[#All],[Id_Serv]:[Dsg_EN Servico]],2+VALUE(LEFT(Type!$B$1,1)),0),"")</f>
        <v>1. Serviços que permitam depositar numerário numa conta de pagamento, bem como todas as operações necessárias para a gestão dessa conta;</v>
      </c>
      <c r="G51" s="43" t="b">
        <f t="shared" ca="1" si="3"/>
        <v>0</v>
      </c>
      <c r="H51" s="73">
        <f t="shared" si="4"/>
        <v>4</v>
      </c>
      <c r="I51" s="73">
        <v>51</v>
      </c>
      <c r="J51" s="73">
        <v>2</v>
      </c>
      <c r="K51" s="72" t="str">
        <f t="shared" si="5"/>
        <v/>
      </c>
      <c r="L51" s="38" t="str">
        <f ca="1">VLOOKUP(B51,TA_Rubric!$A$1:$G$93,4+LEFT(Type!$B$1,1),)</f>
        <v>Não</v>
      </c>
    </row>
    <row r="52" spans="1:12" ht="63.95" customHeight="1" x14ac:dyDescent="0.25">
      <c r="A52" s="39">
        <f t="shared" ca="1" si="0"/>
        <v>1</v>
      </c>
      <c r="B52" s="39">
        <f t="shared" ca="1" si="1"/>
        <v>52</v>
      </c>
      <c r="C52" s="49"/>
      <c r="D52" s="16" t="b">
        <f t="shared" ca="1" si="6"/>
        <v>0</v>
      </c>
      <c r="E52" s="42" t="str">
        <f ca="1">_xlfn.IFNA(VLOOKUP(B52,Rubric[],2+VALUE(LEFT(Type!$B$1,1)),),"")</f>
        <v>3. Atividade em território nacional durante o período de referência - l) Indicação das jurisdições associadas a um risco mais elevado que tiveram operações com origem em ou destino para Portugal, com exceção das já reportadas ao abrigo nas alíneas e) e f), desde que o montante agregado das operações de ou para essas jurisdições seja igual ou superior, no período de referência, a € 1 000 000. - 17. ISO2</v>
      </c>
      <c r="F52" s="42" t="str">
        <f ca="1">_xlfn.IFNA(VLOOKUP(A52,Table4[[#All],[Id_Serv]:[Dsg_EN Servico]],2+VALUE(LEFT(Type!$B$1,1)),0),"")</f>
        <v>1. Serviços que permitam depositar numerário numa conta de pagamento, bem como todas as operações necessárias para a gestão dessa conta;</v>
      </c>
      <c r="G52" s="43" t="b">
        <f t="shared" ca="1" si="3"/>
        <v>0</v>
      </c>
      <c r="H52" s="73">
        <f t="shared" si="4"/>
        <v>4</v>
      </c>
      <c r="I52" s="73">
        <v>52</v>
      </c>
      <c r="J52" s="73">
        <v>2</v>
      </c>
      <c r="K52" s="72" t="str">
        <f t="shared" si="5"/>
        <v/>
      </c>
      <c r="L52" s="38" t="str">
        <f ca="1">VLOOKUP(B52,TA_Rubric!$A$1:$G$93,4+LEFT(Type!$B$1,1),)</f>
        <v>Não</v>
      </c>
    </row>
    <row r="53" spans="1:12" ht="63.95" customHeight="1" x14ac:dyDescent="0.25">
      <c r="A53" s="39">
        <f t="shared" ca="1" si="0"/>
        <v>1</v>
      </c>
      <c r="B53" s="39">
        <f t="shared" ca="1" si="1"/>
        <v>53</v>
      </c>
      <c r="C53" s="49"/>
      <c r="D53" s="16" t="b">
        <f t="shared" ca="1" si="6"/>
        <v>0</v>
      </c>
      <c r="E53" s="42" t="str">
        <f ca="1">_xlfn.IFNA(VLOOKUP(B53,Rubric[],2+VALUE(LEFT(Type!$B$1,1)),),"")</f>
        <v>3. Atividade em território nacional durante o período de referência - l) Indicação das jurisdições associadas a um risco mais elevado que tiveram operações com origem em ou destino para Portugal, com exceção das já reportadas ao abrigo nas alíneas e) e f), desde que o montante agregado das operações de ou para essas jurisdições seja igual ou superior, no período de referência, a € 1 000 000. - 18. ISO2</v>
      </c>
      <c r="F53" s="42" t="str">
        <f ca="1">_xlfn.IFNA(VLOOKUP(A53,Table4[[#All],[Id_Serv]:[Dsg_EN Servico]],2+VALUE(LEFT(Type!$B$1,1)),0),"")</f>
        <v>1. Serviços que permitam depositar numerário numa conta de pagamento, bem como todas as operações necessárias para a gestão dessa conta;</v>
      </c>
      <c r="G53" s="43" t="b">
        <f t="shared" ca="1" si="3"/>
        <v>0</v>
      </c>
      <c r="H53" s="73">
        <f t="shared" si="4"/>
        <v>4</v>
      </c>
      <c r="I53" s="73">
        <v>53</v>
      </c>
      <c r="J53" s="73">
        <v>2</v>
      </c>
      <c r="K53" s="72" t="str">
        <f t="shared" si="5"/>
        <v/>
      </c>
      <c r="L53" s="38" t="str">
        <f ca="1">VLOOKUP(B53,TA_Rubric!$A$1:$G$93,4+LEFT(Type!$B$1,1),)</f>
        <v>Não</v>
      </c>
    </row>
    <row r="54" spans="1:12" ht="63.95" customHeight="1" x14ac:dyDescent="0.25">
      <c r="A54" s="39">
        <f t="shared" ca="1" si="0"/>
        <v>1</v>
      </c>
      <c r="B54" s="39">
        <f t="shared" ca="1" si="1"/>
        <v>54</v>
      </c>
      <c r="C54" s="49"/>
      <c r="D54" s="16" t="b">
        <f t="shared" ca="1" si="6"/>
        <v>0</v>
      </c>
      <c r="E54" s="42" t="str">
        <f ca="1">_xlfn.IFNA(VLOOKUP(B54,Rubric[],2+VALUE(LEFT(Type!$B$1,1)),),"")</f>
        <v>3. Atividade em território nacional durante o período de referência - l) Indicação das jurisdições associadas a um risco mais elevado que tiveram operações com origem em ou destino para Portugal, com exceção das já reportadas ao abrigo nas alíneas e) e f), desde que o montante agregado das operações de ou para essas jurisdições seja igual ou superior, no período de referência, a € 1 000 000. - 19. ISO2</v>
      </c>
      <c r="F54" s="42" t="str">
        <f ca="1">_xlfn.IFNA(VLOOKUP(A54,Table4[[#All],[Id_Serv]:[Dsg_EN Servico]],2+VALUE(LEFT(Type!$B$1,1)),0),"")</f>
        <v>1. Serviços que permitam depositar numerário numa conta de pagamento, bem como todas as operações necessárias para a gestão dessa conta;</v>
      </c>
      <c r="G54" s="43" t="b">
        <f t="shared" ca="1" si="3"/>
        <v>0</v>
      </c>
      <c r="H54" s="73">
        <f t="shared" si="4"/>
        <v>4</v>
      </c>
      <c r="I54" s="73">
        <v>54</v>
      </c>
      <c r="J54" s="73">
        <v>2</v>
      </c>
      <c r="K54" s="72" t="str">
        <f t="shared" si="5"/>
        <v/>
      </c>
      <c r="L54" s="38" t="str">
        <f ca="1">VLOOKUP(B54,TA_Rubric!$A$1:$G$93,4+LEFT(Type!$B$1,1),)</f>
        <v>Não</v>
      </c>
    </row>
    <row r="55" spans="1:12" ht="63.95" customHeight="1" x14ac:dyDescent="0.25">
      <c r="A55" s="39">
        <f t="shared" ca="1" si="0"/>
        <v>1</v>
      </c>
      <c r="B55" s="39">
        <f t="shared" ca="1" si="1"/>
        <v>55</v>
      </c>
      <c r="C55" s="49"/>
      <c r="D55" s="16" t="b">
        <f t="shared" ca="1" si="6"/>
        <v>0</v>
      </c>
      <c r="E55" s="42" t="str">
        <f ca="1">_xlfn.IFNA(VLOOKUP(B55,Rubric[],2+VALUE(LEFT(Type!$B$1,1)),),"")</f>
        <v>3. Atividade em território nacional durante o período de referência - l) Indicação das jurisdições associadas a um risco mais elevado que tiveram operações com origem em ou destino para Portugal, com exceção das já reportadas ao abrigo nas alíneas e) e f), desde que o montante agregado das operações de ou para essas jurisdições seja igual ou superior, no período de referência, a € 1 000 000. - 20. ISO2</v>
      </c>
      <c r="F55" s="42" t="str">
        <f ca="1">_xlfn.IFNA(VLOOKUP(A55,Table4[[#All],[Id_Serv]:[Dsg_EN Servico]],2+VALUE(LEFT(Type!$B$1,1)),0),"")</f>
        <v>1. Serviços que permitam depositar numerário numa conta de pagamento, bem como todas as operações necessárias para a gestão dessa conta;</v>
      </c>
      <c r="G55" s="43" t="b">
        <f t="shared" ca="1" si="3"/>
        <v>0</v>
      </c>
      <c r="H55" s="73">
        <f t="shared" si="4"/>
        <v>4</v>
      </c>
      <c r="I55" s="73">
        <v>55</v>
      </c>
      <c r="J55" s="73">
        <v>2</v>
      </c>
      <c r="K55" s="72" t="str">
        <f t="shared" si="5"/>
        <v/>
      </c>
      <c r="L55" s="38" t="str">
        <f ca="1">VLOOKUP(B55,TA_Rubric!$A$1:$G$93,4+LEFT(Type!$B$1,1),)</f>
        <v>Não</v>
      </c>
    </row>
    <row r="56" spans="1:12" ht="63.95" customHeight="1" x14ac:dyDescent="0.25">
      <c r="A56" s="39">
        <f t="shared" ca="1" si="0"/>
        <v>1</v>
      </c>
      <c r="B56" s="39">
        <f t="shared" ca="1" si="1"/>
        <v>56</v>
      </c>
      <c r="C56" s="49"/>
      <c r="D56" s="16" t="b">
        <f t="shared" ca="1" si="6"/>
        <v>0</v>
      </c>
      <c r="E56" s="42" t="str">
        <f ca="1">_xlfn.IFNA(VLOOKUP(B56,Rubric[],2+VALUE(LEFT(Type!$B$1,1)),),"")</f>
        <v>3. Atividade em território nacional durante o período de referência - l) Indicação das jurisdições associadas a um risco mais elevado que tiveram operações com origem em ou destino para Portugal, com exceção das já reportadas ao abrigo nas alíneas e) e f), desde que o montante agregado das operações de ou para essas jurisdições seja igual ou superior, no período de referência, a € 1 000 000. - 21. ISO2</v>
      </c>
      <c r="F56" s="42" t="str">
        <f ca="1">_xlfn.IFNA(VLOOKUP(A56,Table4[[#All],[Id_Serv]:[Dsg_EN Servico]],2+VALUE(LEFT(Type!$B$1,1)),0),"")</f>
        <v>1. Serviços que permitam depositar numerário numa conta de pagamento, bem como todas as operações necessárias para a gestão dessa conta;</v>
      </c>
      <c r="G56" s="43" t="b">
        <f t="shared" ca="1" si="3"/>
        <v>0</v>
      </c>
      <c r="H56" s="73">
        <f t="shared" si="4"/>
        <v>4</v>
      </c>
      <c r="I56" s="73">
        <v>56</v>
      </c>
      <c r="J56" s="73">
        <v>2</v>
      </c>
      <c r="K56" s="72" t="str">
        <f t="shared" si="5"/>
        <v/>
      </c>
      <c r="L56" s="38" t="str">
        <f ca="1">VLOOKUP(B56,TA_Rubric!$A$1:$G$93,4+LEFT(Type!$B$1,1),)</f>
        <v>Não</v>
      </c>
    </row>
    <row r="57" spans="1:12" ht="63.95" customHeight="1" x14ac:dyDescent="0.25">
      <c r="A57" s="39">
        <f t="shared" ca="1" si="0"/>
        <v>1</v>
      </c>
      <c r="B57" s="39">
        <f t="shared" ca="1" si="1"/>
        <v>57</v>
      </c>
      <c r="C57" s="49"/>
      <c r="D57" s="16" t="b">
        <f t="shared" ca="1" si="6"/>
        <v>0</v>
      </c>
      <c r="E57" s="42" t="str">
        <f ca="1">_xlfn.IFNA(VLOOKUP(B57,Rubric[],2+VALUE(LEFT(Type!$B$1,1)),),"")</f>
        <v>3. Atividade em território nacional durante o período de referência - l) Indicação das jurisdições associadas a um risco mais elevado que tiveram operações com origem em ou destino para Portugal, com exceção das já reportadas ao abrigo nas alíneas e) e f), desde que o montante agregado das operações de ou para essas jurisdições seja igual ou superior, no período de referência, a € 1 000 000. - 22. ISO2</v>
      </c>
      <c r="F57" s="42" t="str">
        <f ca="1">_xlfn.IFNA(VLOOKUP(A57,Table4[[#All],[Id_Serv]:[Dsg_EN Servico]],2+VALUE(LEFT(Type!$B$1,1)),0),"")</f>
        <v>1. Serviços que permitam depositar numerário numa conta de pagamento, bem como todas as operações necessárias para a gestão dessa conta;</v>
      </c>
      <c r="G57" s="43" t="b">
        <f t="shared" ca="1" si="3"/>
        <v>0</v>
      </c>
      <c r="H57" s="73">
        <f t="shared" si="4"/>
        <v>4</v>
      </c>
      <c r="I57" s="73">
        <v>57</v>
      </c>
      <c r="J57" s="73">
        <v>2</v>
      </c>
      <c r="K57" s="72" t="str">
        <f t="shared" si="5"/>
        <v/>
      </c>
      <c r="L57" s="38" t="str">
        <f ca="1">VLOOKUP(B57,TA_Rubric!$A$1:$G$93,4+LEFT(Type!$B$1,1),)</f>
        <v>Não</v>
      </c>
    </row>
    <row r="58" spans="1:12" ht="63.95" customHeight="1" x14ac:dyDescent="0.25">
      <c r="A58" s="39">
        <f t="shared" ca="1" si="0"/>
        <v>1</v>
      </c>
      <c r="B58" s="39">
        <f t="shared" ca="1" si="1"/>
        <v>58</v>
      </c>
      <c r="C58" s="49"/>
      <c r="D58" s="16" t="b">
        <f t="shared" ca="1" si="6"/>
        <v>0</v>
      </c>
      <c r="E58" s="42" t="str">
        <f ca="1">_xlfn.IFNA(VLOOKUP(B58,Rubric[],2+VALUE(LEFT(Type!$B$1,1)),),"")</f>
        <v>3. Atividade em território nacional durante o período de referência - l) Indicação das jurisdições associadas a um risco mais elevado que tiveram operações com origem em ou destino para Portugal, com exceção das já reportadas ao abrigo nas alíneas e) e f), desde que o montante agregado das operações de ou para essas jurisdições seja igual ou superior, no período de referência, a € 1 000 000. - 23. ISO2</v>
      </c>
      <c r="F58" s="42" t="str">
        <f ca="1">_xlfn.IFNA(VLOOKUP(A58,Table4[[#All],[Id_Serv]:[Dsg_EN Servico]],2+VALUE(LEFT(Type!$B$1,1)),0),"")</f>
        <v>1. Serviços que permitam depositar numerário numa conta de pagamento, bem como todas as operações necessárias para a gestão dessa conta;</v>
      </c>
      <c r="G58" s="43" t="b">
        <f t="shared" ca="1" si="3"/>
        <v>0</v>
      </c>
      <c r="H58" s="73">
        <f t="shared" si="4"/>
        <v>4</v>
      </c>
      <c r="I58" s="73">
        <v>58</v>
      </c>
      <c r="J58" s="73">
        <v>2</v>
      </c>
      <c r="K58" s="72" t="str">
        <f t="shared" si="5"/>
        <v/>
      </c>
      <c r="L58" s="38" t="str">
        <f ca="1">VLOOKUP(B58,TA_Rubric!$A$1:$G$93,4+LEFT(Type!$B$1,1),)</f>
        <v>Não</v>
      </c>
    </row>
    <row r="59" spans="1:12" ht="63.95" customHeight="1" x14ac:dyDescent="0.25">
      <c r="A59" s="39">
        <f t="shared" ca="1" si="0"/>
        <v>1</v>
      </c>
      <c r="B59" s="39">
        <f t="shared" ca="1" si="1"/>
        <v>59</v>
      </c>
      <c r="C59" s="49"/>
      <c r="D59" s="16" t="b">
        <f t="shared" ca="1" si="6"/>
        <v>0</v>
      </c>
      <c r="E59" s="42" t="str">
        <f ca="1">_xlfn.IFNA(VLOOKUP(B59,Rubric[],2+VALUE(LEFT(Type!$B$1,1)),),"")</f>
        <v>3. Atividade em território nacional durante o período de referência - l) Indicação das jurisdições associadas a um risco mais elevado que tiveram operações com origem em ou destino para Portugal, com exceção das já reportadas ao abrigo nas alíneas e) e f), desde que o montante agregado das operações de ou para essas jurisdições seja igual ou superior, no período de referência, a € 1 000 000. - 24. ISO2</v>
      </c>
      <c r="F59" s="42" t="str">
        <f ca="1">_xlfn.IFNA(VLOOKUP(A59,Table4[[#All],[Id_Serv]:[Dsg_EN Servico]],2+VALUE(LEFT(Type!$B$1,1)),0),"")</f>
        <v>1. Serviços que permitam depositar numerário numa conta de pagamento, bem como todas as operações necessárias para a gestão dessa conta;</v>
      </c>
      <c r="G59" s="43" t="b">
        <f t="shared" ca="1" si="3"/>
        <v>0</v>
      </c>
      <c r="H59" s="73">
        <f t="shared" si="4"/>
        <v>4</v>
      </c>
      <c r="I59" s="73">
        <v>59</v>
      </c>
      <c r="J59" s="73">
        <v>2</v>
      </c>
      <c r="K59" s="72" t="str">
        <f t="shared" si="5"/>
        <v/>
      </c>
      <c r="L59" s="38" t="str">
        <f ca="1">VLOOKUP(B59,TA_Rubric!$A$1:$G$93,4+LEFT(Type!$B$1,1),)</f>
        <v>Não</v>
      </c>
    </row>
    <row r="60" spans="1:12" ht="63.95" customHeight="1" x14ac:dyDescent="0.25">
      <c r="A60" s="39">
        <f t="shared" ca="1" si="0"/>
        <v>1</v>
      </c>
      <c r="B60" s="39">
        <f t="shared" ca="1" si="1"/>
        <v>60</v>
      </c>
      <c r="C60" s="49"/>
      <c r="D60" s="16" t="b">
        <f t="shared" ca="1" si="6"/>
        <v>0</v>
      </c>
      <c r="E60" s="42" t="str">
        <f ca="1">_xlfn.IFNA(VLOOKUP(B60,Rubric[],2+VALUE(LEFT(Type!$B$1,1)),),"")</f>
        <v>3. Atividade em território nacional durante o período de referência - l) Indicação das jurisdições associadas a um risco mais elevado que tiveram operações com origem em ou destino para Portugal, com exceção das já reportadas ao abrigo nas alíneas e) e f), desde que o montante agregado das operações de ou para essas jurisdições seja igual ou superior, no período de referência, a € 1 000 000. - 25. ISO2</v>
      </c>
      <c r="F60" s="42" t="str">
        <f ca="1">_xlfn.IFNA(VLOOKUP(A60,Table4[[#All],[Id_Serv]:[Dsg_EN Servico]],2+VALUE(LEFT(Type!$B$1,1)),0),"")</f>
        <v>1. Serviços que permitam depositar numerário numa conta de pagamento, bem como todas as operações necessárias para a gestão dessa conta;</v>
      </c>
      <c r="G60" s="43" t="b">
        <f t="shared" ca="1" si="3"/>
        <v>0</v>
      </c>
      <c r="H60" s="73">
        <f t="shared" si="4"/>
        <v>4</v>
      </c>
      <c r="I60" s="73">
        <v>60</v>
      </c>
      <c r="J60" s="73">
        <v>2</v>
      </c>
      <c r="K60" s="72" t="str">
        <f t="shared" si="5"/>
        <v/>
      </c>
      <c r="L60" s="38" t="str">
        <f ca="1">VLOOKUP(B60,TA_Rubric!$A$1:$G$93,4+LEFT(Type!$B$1,1),)</f>
        <v>Não</v>
      </c>
    </row>
    <row r="61" spans="1:12" ht="63.95" customHeight="1" x14ac:dyDescent="0.25">
      <c r="A61" s="39">
        <f t="shared" ca="1" si="0"/>
        <v>1</v>
      </c>
      <c r="B61" s="39">
        <f t="shared" ca="1" si="1"/>
        <v>61</v>
      </c>
      <c r="C61" s="49"/>
      <c r="D61" s="16" t="b">
        <f t="shared" ca="1" si="6"/>
        <v>0</v>
      </c>
      <c r="E61" s="42" t="str">
        <f ca="1">_xlfn.IFNA(VLOOKUP(B61,Rubric[],2+VALUE(LEFT(Type!$B$1,1)),),"")</f>
        <v>3. Atividade em território nacional durante o período de referência - l) Indicação das jurisdições associadas a um risco mais elevado que tiveram operações com origem em ou destino para Portugal, com exceção das já reportadas ao abrigo nas alíneas e) e f), desde que o montante agregado das operações de ou para essas jurisdições seja igual ou superior, no período de referência, a € 1 000 000. - 26. ISO2</v>
      </c>
      <c r="F61" s="42" t="str">
        <f ca="1">_xlfn.IFNA(VLOOKUP(A61,Table4[[#All],[Id_Serv]:[Dsg_EN Servico]],2+VALUE(LEFT(Type!$B$1,1)),0),"")</f>
        <v>1. Serviços que permitam depositar numerário numa conta de pagamento, bem como todas as operações necessárias para a gestão dessa conta;</v>
      </c>
      <c r="G61" s="43" t="b">
        <f t="shared" ca="1" si="3"/>
        <v>0</v>
      </c>
      <c r="H61" s="73">
        <f t="shared" si="4"/>
        <v>4</v>
      </c>
      <c r="I61" s="73">
        <v>61</v>
      </c>
      <c r="J61" s="73">
        <v>2</v>
      </c>
      <c r="K61" s="72" t="str">
        <f t="shared" si="5"/>
        <v/>
      </c>
      <c r="L61" s="38" t="str">
        <f ca="1">VLOOKUP(B61,TA_Rubric!$A$1:$G$93,4+LEFT(Type!$B$1,1),)</f>
        <v>Não</v>
      </c>
    </row>
    <row r="62" spans="1:12" ht="63.95" customHeight="1" x14ac:dyDescent="0.25">
      <c r="A62" s="39">
        <f t="shared" ca="1" si="0"/>
        <v>1</v>
      </c>
      <c r="B62" s="39">
        <f t="shared" ca="1" si="1"/>
        <v>62</v>
      </c>
      <c r="C62" s="49"/>
      <c r="D62" s="16" t="b">
        <f t="shared" ca="1" si="6"/>
        <v>0</v>
      </c>
      <c r="E62" s="42" t="str">
        <f ca="1">_xlfn.IFNA(VLOOKUP(B62,Rubric[],2+VALUE(LEFT(Type!$B$1,1)),),"")</f>
        <v>3. Atividade em território nacional durante o período de referência - l) Indicação das jurisdições associadas a um risco mais elevado que tiveram operações com origem em ou destino para Portugal, com exceção das já reportadas ao abrigo nas alíneas e) e f), desde que o montante agregado das operações de ou para essas jurisdições seja igual ou superior, no período de referência, a € 1 000 000. - 27. ISO2</v>
      </c>
      <c r="F62" s="42" t="str">
        <f ca="1">_xlfn.IFNA(VLOOKUP(A62,Table4[[#All],[Id_Serv]:[Dsg_EN Servico]],2+VALUE(LEFT(Type!$B$1,1)),0),"")</f>
        <v>1. Serviços que permitam depositar numerário numa conta de pagamento, bem como todas as operações necessárias para a gestão dessa conta;</v>
      </c>
      <c r="G62" s="43" t="b">
        <f t="shared" ca="1" si="3"/>
        <v>0</v>
      </c>
      <c r="H62" s="73">
        <f t="shared" si="4"/>
        <v>4</v>
      </c>
      <c r="I62" s="73">
        <v>62</v>
      </c>
      <c r="J62" s="73">
        <v>2</v>
      </c>
      <c r="K62" s="72" t="str">
        <f t="shared" si="5"/>
        <v/>
      </c>
      <c r="L62" s="38" t="str">
        <f ca="1">VLOOKUP(B62,TA_Rubric!$A$1:$G$93,4+LEFT(Type!$B$1,1),)</f>
        <v>Não</v>
      </c>
    </row>
    <row r="63" spans="1:12" ht="63.95" customHeight="1" x14ac:dyDescent="0.25">
      <c r="A63" s="39">
        <f t="shared" ca="1" si="0"/>
        <v>1</v>
      </c>
      <c r="B63" s="39">
        <f t="shared" ca="1" si="1"/>
        <v>63</v>
      </c>
      <c r="C63" s="49"/>
      <c r="D63" s="16" t="b">
        <f t="shared" ca="1" si="6"/>
        <v>0</v>
      </c>
      <c r="E63" s="42" t="str">
        <f ca="1">_xlfn.IFNA(VLOOKUP(B63,Rubric[],2+VALUE(LEFT(Type!$B$1,1)),),"")</f>
        <v>3. Atividade em território nacional durante o período de referência - l) Indicação das jurisdições associadas a um risco mais elevado que tiveram operações com origem em ou destino para Portugal, com exceção das já reportadas ao abrigo nas alíneas e) e f), desde que o montante agregado das operações de ou para essas jurisdições seja igual ou superior, no período de referência, a € 1 000 000. - 28. ISO2</v>
      </c>
      <c r="F63" s="42" t="str">
        <f ca="1">_xlfn.IFNA(VLOOKUP(A63,Table4[[#All],[Id_Serv]:[Dsg_EN Servico]],2+VALUE(LEFT(Type!$B$1,1)),0),"")</f>
        <v>1. Serviços que permitam depositar numerário numa conta de pagamento, bem como todas as operações necessárias para a gestão dessa conta;</v>
      </c>
      <c r="G63" s="43" t="b">
        <f t="shared" ca="1" si="3"/>
        <v>0</v>
      </c>
      <c r="H63" s="73">
        <f t="shared" si="4"/>
        <v>4</v>
      </c>
      <c r="I63" s="73">
        <v>63</v>
      </c>
      <c r="J63" s="73">
        <v>2</v>
      </c>
      <c r="K63" s="72" t="str">
        <f t="shared" si="5"/>
        <v/>
      </c>
      <c r="L63" s="38" t="str">
        <f ca="1">VLOOKUP(B63,TA_Rubric!$A$1:$G$93,4+LEFT(Type!$B$1,1),)</f>
        <v>Não</v>
      </c>
    </row>
    <row r="64" spans="1:12" ht="63.95" customHeight="1" x14ac:dyDescent="0.25">
      <c r="A64" s="39">
        <f t="shared" ca="1" si="0"/>
        <v>1</v>
      </c>
      <c r="B64" s="39">
        <f t="shared" ca="1" si="1"/>
        <v>64</v>
      </c>
      <c r="C64" s="49"/>
      <c r="D64" s="16" t="b">
        <f t="shared" ca="1" si="6"/>
        <v>0</v>
      </c>
      <c r="E64" s="42" t="str">
        <f ca="1">_xlfn.IFNA(VLOOKUP(B64,Rubric[],2+VALUE(LEFT(Type!$B$1,1)),),"")</f>
        <v>3. Atividade em território nacional durante o período de referência - l) Indicação das jurisdições associadas a um risco mais elevado que tiveram operações com origem em ou destino para Portugal, com exceção das já reportadas ao abrigo nas alíneas e) e f), desde que o montante agregado das operações de ou para essas jurisdições seja igual ou superior, no período de referência, a € 1 000 000. - 29. ISO2</v>
      </c>
      <c r="F64" s="42" t="str">
        <f ca="1">_xlfn.IFNA(VLOOKUP(A64,Table4[[#All],[Id_Serv]:[Dsg_EN Servico]],2+VALUE(LEFT(Type!$B$1,1)),0),"")</f>
        <v>1. Serviços que permitam depositar numerário numa conta de pagamento, bem como todas as operações necessárias para a gestão dessa conta;</v>
      </c>
      <c r="G64" s="43" t="b">
        <f t="shared" ca="1" si="3"/>
        <v>0</v>
      </c>
      <c r="H64" s="73">
        <f t="shared" si="4"/>
        <v>4</v>
      </c>
      <c r="I64" s="73">
        <v>64</v>
      </c>
      <c r="J64" s="73">
        <v>2</v>
      </c>
      <c r="K64" s="72" t="str">
        <f t="shared" si="5"/>
        <v/>
      </c>
      <c r="L64" s="38" t="str">
        <f ca="1">VLOOKUP(B64,TA_Rubric!$A$1:$G$93,4+LEFT(Type!$B$1,1),)</f>
        <v>Não</v>
      </c>
    </row>
    <row r="65" spans="1:12" ht="63.95" customHeight="1" x14ac:dyDescent="0.25">
      <c r="A65" s="39">
        <f t="shared" ca="1" si="0"/>
        <v>1</v>
      </c>
      <c r="B65" s="39">
        <f t="shared" ca="1" si="1"/>
        <v>65</v>
      </c>
      <c r="C65" s="49"/>
      <c r="D65" s="16" t="b">
        <f t="shared" ca="1" si="6"/>
        <v>0</v>
      </c>
      <c r="E65" s="42" t="str">
        <f ca="1">_xlfn.IFNA(VLOOKUP(B65,Rubric[],2+VALUE(LEFT(Type!$B$1,1)),),"")</f>
        <v>3. Atividade em território nacional durante o período de referência - l) Indicação das jurisdições associadas a um risco mais elevado que tiveram operações com origem em ou destino para Portugal, com exceção das já reportadas ao abrigo nas alíneas e) e f), desde que o montante agregado das operações de ou para essas jurisdições seja igual ou superior, no período de referência, a € 1 000 000. - 30. ISO2</v>
      </c>
      <c r="F65" s="42" t="str">
        <f ca="1">_xlfn.IFNA(VLOOKUP(A65,Table4[[#All],[Id_Serv]:[Dsg_EN Servico]],2+VALUE(LEFT(Type!$B$1,1)),0),"")</f>
        <v>1. Serviços que permitam depositar numerário numa conta de pagamento, bem como todas as operações necessárias para a gestão dessa conta;</v>
      </c>
      <c r="G65" s="43" t="b">
        <f t="shared" ca="1" si="3"/>
        <v>0</v>
      </c>
      <c r="H65" s="73">
        <f t="shared" si="4"/>
        <v>4</v>
      </c>
      <c r="I65" s="73">
        <v>65</v>
      </c>
      <c r="J65" s="73">
        <v>2</v>
      </c>
      <c r="K65" s="72" t="str">
        <f t="shared" si="5"/>
        <v/>
      </c>
      <c r="L65" s="38" t="str">
        <f ca="1">VLOOKUP(B65,TA_Rubric!$A$1:$G$93,4+LEFT(Type!$B$1,1),)</f>
        <v>Não</v>
      </c>
    </row>
    <row r="66" spans="1:12" ht="63.95" customHeight="1" x14ac:dyDescent="0.25">
      <c r="A66" s="39">
        <f t="shared" ref="A66:A129" ca="1" si="7">INDIRECT("Type!"&amp;ADDRESS(H66,J66))</f>
        <v>1</v>
      </c>
      <c r="B66" s="39">
        <f t="shared" ref="B66:B129" ca="1" si="8">IF(A66="","",I66)</f>
        <v>66</v>
      </c>
      <c r="C66" s="49"/>
      <c r="D66" s="16" t="b">
        <f t="shared" ca="1" si="6"/>
        <v>0</v>
      </c>
      <c r="E66" s="42" t="str">
        <f ca="1">_xlfn.IFNA(VLOOKUP(B66,Rubric[],2+VALUE(LEFT(Type!$B$1,1)),),"")</f>
        <v>3. Atividade em território nacional durante o período de referência - l) Indicação das jurisdições associadas a um risco mais elevado que tiveram operações com origem em ou destino para Portugal, com exceção das já reportadas ao abrigo nas alíneas e) e f), desde que o montante agregado das operações de ou para essas jurisdições seja igual ou superior, no período de referência, a € 1 000 000. - 31. ISO2</v>
      </c>
      <c r="F66" s="42" t="str">
        <f ca="1">_xlfn.IFNA(VLOOKUP(A66,Table4[[#All],[Id_Serv]:[Dsg_EN Servico]],2+VALUE(LEFT(Type!$B$1,1)),0),"")</f>
        <v>1. Serviços que permitam depositar numerário numa conta de pagamento, bem como todas as operações necessárias para a gestão dessa conta;</v>
      </c>
      <c r="G66" s="43" t="b">
        <f t="shared" ref="G66:G129" ca="1" si="9">IF(A66="",FALSE,INDIRECT("Type!"&amp;ADDRESS(H66,J66+2)))</f>
        <v>0</v>
      </c>
      <c r="H66" s="73">
        <f t="shared" si="4"/>
        <v>4</v>
      </c>
      <c r="I66" s="73">
        <v>66</v>
      </c>
      <c r="J66" s="73">
        <v>2</v>
      </c>
      <c r="K66" s="72" t="str">
        <f t="shared" si="5"/>
        <v/>
      </c>
      <c r="L66" s="38" t="str">
        <f ca="1">VLOOKUP(B66,TA_Rubric!$A$1:$G$93,4+LEFT(Type!$B$1,1),)</f>
        <v>Não</v>
      </c>
    </row>
    <row r="67" spans="1:12" ht="63.95" customHeight="1" x14ac:dyDescent="0.25">
      <c r="A67" s="39">
        <f t="shared" ca="1" si="7"/>
        <v>1</v>
      </c>
      <c r="B67" s="39">
        <f t="shared" ca="1" si="8"/>
        <v>67</v>
      </c>
      <c r="C67" s="49"/>
      <c r="D67" s="16" t="b">
        <f t="shared" ca="1" si="6"/>
        <v>0</v>
      </c>
      <c r="E67" s="42" t="str">
        <f ca="1">_xlfn.IFNA(VLOOKUP(B67,Rubric[],2+VALUE(LEFT(Type!$B$1,1)),),"")</f>
        <v>3. Atividade em território nacional durante o período de referência - l) Indicação das jurisdições associadas a um risco mais elevado que tiveram operações com origem em ou destino para Portugal, com exceção das já reportadas ao abrigo nas alíneas e) e f), desde que o montante agregado das operações de ou para essas jurisdições seja igual ou superior, no período de referência, a € 1 000 000. - 32. ISO2</v>
      </c>
      <c r="F67" s="42" t="str">
        <f ca="1">_xlfn.IFNA(VLOOKUP(A67,Table4[[#All],[Id_Serv]:[Dsg_EN Servico]],2+VALUE(LEFT(Type!$B$1,1)),0),"")</f>
        <v>1. Serviços que permitam depositar numerário numa conta de pagamento, bem como todas as operações necessárias para a gestão dessa conta;</v>
      </c>
      <c r="G67" s="43" t="b">
        <f t="shared" ca="1" si="9"/>
        <v>0</v>
      </c>
      <c r="H67" s="73">
        <f t="shared" ref="H67:H130" si="10">IF(I66&gt;I67,H66+1,H66)</f>
        <v>4</v>
      </c>
      <c r="I67" s="73">
        <v>67</v>
      </c>
      <c r="J67" s="73">
        <v>2</v>
      </c>
      <c r="K67" s="72" t="str">
        <f t="shared" ref="K67:K130" si="11">IF(C67&lt;&gt;"",1,"")</f>
        <v/>
      </c>
      <c r="L67" s="38" t="str">
        <f ca="1">VLOOKUP(B67,TA_Rubric!$A$1:$G$93,4+LEFT(Type!$B$1,1),)</f>
        <v>Não</v>
      </c>
    </row>
    <row r="68" spans="1:12" ht="63.95" customHeight="1" x14ac:dyDescent="0.25">
      <c r="A68" s="39">
        <f t="shared" ca="1" si="7"/>
        <v>1</v>
      </c>
      <c r="B68" s="39">
        <f t="shared" ca="1" si="8"/>
        <v>68</v>
      </c>
      <c r="C68" s="49"/>
      <c r="D68" s="16" t="b">
        <f t="shared" ca="1" si="6"/>
        <v>0</v>
      </c>
      <c r="E68" s="42" t="str">
        <f ca="1">_xlfn.IFNA(VLOOKUP(B68,Rubric[],2+VALUE(LEFT(Type!$B$1,1)),),"")</f>
        <v>3. Atividade em território nacional durante o período de referência - l) Indicação das jurisdições associadas a um risco mais elevado que tiveram operações com origem em ou destino para Portugal, com exceção das já reportadas ao abrigo nas alíneas e) e f), desde que o montante agregado das operações de ou para essas jurisdições seja igual ou superior, no período de referência, a € 1 000 000. - 33. ISO2</v>
      </c>
      <c r="F68" s="42" t="str">
        <f ca="1">_xlfn.IFNA(VLOOKUP(A68,Table4[[#All],[Id_Serv]:[Dsg_EN Servico]],2+VALUE(LEFT(Type!$B$1,1)),0),"")</f>
        <v>1. Serviços que permitam depositar numerário numa conta de pagamento, bem como todas as operações necessárias para a gestão dessa conta;</v>
      </c>
      <c r="G68" s="43" t="b">
        <f t="shared" ca="1" si="9"/>
        <v>0</v>
      </c>
      <c r="H68" s="73">
        <f t="shared" si="10"/>
        <v>4</v>
      </c>
      <c r="I68" s="73">
        <v>68</v>
      </c>
      <c r="J68" s="73">
        <v>2</v>
      </c>
      <c r="K68" s="72" t="str">
        <f t="shared" si="11"/>
        <v/>
      </c>
      <c r="L68" s="38" t="str">
        <f ca="1">VLOOKUP(B68,TA_Rubric!$A$1:$G$93,4+LEFT(Type!$B$1,1),)</f>
        <v>Não</v>
      </c>
    </row>
    <row r="69" spans="1:12" ht="63.95" customHeight="1" x14ac:dyDescent="0.25">
      <c r="A69" s="39">
        <f t="shared" ca="1" si="7"/>
        <v>1</v>
      </c>
      <c r="B69" s="39">
        <f t="shared" ca="1" si="8"/>
        <v>69</v>
      </c>
      <c r="C69" s="49"/>
      <c r="D69" s="16" t="b">
        <f t="shared" ca="1" si="6"/>
        <v>0</v>
      </c>
      <c r="E69" s="42" t="str">
        <f ca="1">_xlfn.IFNA(VLOOKUP(B69,Rubric[],2+VALUE(LEFT(Type!$B$1,1)),),"")</f>
        <v>3. Atividade em território nacional durante o período de referência - l) Indicação das jurisdições associadas a um risco mais elevado que tiveram operações com origem em ou destino para Portugal, com exceção das já reportadas ao abrigo nas alíneas e) e f), desde que o montante agregado das operações de ou para essas jurisdições seja igual ou superior, no período de referência, a € 1 000 000. - 34. ISO2</v>
      </c>
      <c r="F69" s="42" t="str">
        <f ca="1">_xlfn.IFNA(VLOOKUP(A69,Table4[[#All],[Id_Serv]:[Dsg_EN Servico]],2+VALUE(LEFT(Type!$B$1,1)),0),"")</f>
        <v>1. Serviços que permitam depositar numerário numa conta de pagamento, bem como todas as operações necessárias para a gestão dessa conta;</v>
      </c>
      <c r="G69" s="43" t="b">
        <f t="shared" ca="1" si="9"/>
        <v>0</v>
      </c>
      <c r="H69" s="73">
        <f t="shared" si="10"/>
        <v>4</v>
      </c>
      <c r="I69" s="73">
        <v>69</v>
      </c>
      <c r="J69" s="73">
        <v>2</v>
      </c>
      <c r="K69" s="72" t="str">
        <f t="shared" si="11"/>
        <v/>
      </c>
      <c r="L69" s="38" t="str">
        <f ca="1">VLOOKUP(B69,TA_Rubric!$A$1:$G$93,4+LEFT(Type!$B$1,1),)</f>
        <v>Não</v>
      </c>
    </row>
    <row r="70" spans="1:12" ht="63.95" customHeight="1" x14ac:dyDescent="0.25">
      <c r="A70" s="39">
        <f t="shared" ca="1" si="7"/>
        <v>1</v>
      </c>
      <c r="B70" s="39">
        <f t="shared" ca="1" si="8"/>
        <v>70</v>
      </c>
      <c r="C70" s="49"/>
      <c r="D70" s="16" t="b">
        <f t="shared" ca="1" si="6"/>
        <v>0</v>
      </c>
      <c r="E70" s="42" t="str">
        <f ca="1">_xlfn.IFNA(VLOOKUP(B70,Rubric[],2+VALUE(LEFT(Type!$B$1,1)),),"")</f>
        <v>3. Atividade em território nacional durante o período de referência - l) Indicação das jurisdições associadas a um risco mais elevado que tiveram operações com origem em ou destino para Portugal, com exceção das já reportadas ao abrigo nas alíneas e) e f), desde que o montante agregado das operações de ou para essas jurisdições seja igual ou superior, no período de referência, a € 1 000 000. - 35. ISO2</v>
      </c>
      <c r="F70" s="42" t="str">
        <f ca="1">_xlfn.IFNA(VLOOKUP(A70,Table4[[#All],[Id_Serv]:[Dsg_EN Servico]],2+VALUE(LEFT(Type!$B$1,1)),0),"")</f>
        <v>1. Serviços que permitam depositar numerário numa conta de pagamento, bem como todas as operações necessárias para a gestão dessa conta;</v>
      </c>
      <c r="G70" s="43" t="b">
        <f t="shared" ca="1" si="9"/>
        <v>0</v>
      </c>
      <c r="H70" s="73">
        <f t="shared" si="10"/>
        <v>4</v>
      </c>
      <c r="I70" s="73">
        <v>70</v>
      </c>
      <c r="J70" s="73">
        <v>2</v>
      </c>
      <c r="K70" s="72" t="str">
        <f t="shared" si="11"/>
        <v/>
      </c>
      <c r="L70" s="38" t="str">
        <f ca="1">VLOOKUP(B70,TA_Rubric!$A$1:$G$93,4+LEFT(Type!$B$1,1),)</f>
        <v>Não</v>
      </c>
    </row>
    <row r="71" spans="1:12" ht="63.95" customHeight="1" x14ac:dyDescent="0.25">
      <c r="A71" s="39">
        <f t="shared" ca="1" si="7"/>
        <v>1</v>
      </c>
      <c r="B71" s="39">
        <f t="shared" ca="1" si="8"/>
        <v>71</v>
      </c>
      <c r="C71" s="49"/>
      <c r="D71" s="16" t="b">
        <f t="shared" ca="1" si="6"/>
        <v>0</v>
      </c>
      <c r="E71" s="42" t="str">
        <f ca="1">_xlfn.IFNA(VLOOKUP(B71,Rubric[],2+VALUE(LEFT(Type!$B$1,1)),),"")</f>
        <v>3. Atividade em território nacional durante o período de referência - l) Indicação das jurisdições associadas a um risco mais elevado que tiveram operações com origem em ou destino para Portugal, com exceção das já reportadas ao abrigo nas alíneas e) e f), desde que o montante agregado das operações de ou para essas jurisdições seja igual ou superior, no período de referência, a € 1 000 000. - 36. ISO2</v>
      </c>
      <c r="F71" s="42" t="str">
        <f ca="1">_xlfn.IFNA(VLOOKUP(A71,Table4[[#All],[Id_Serv]:[Dsg_EN Servico]],2+VALUE(LEFT(Type!$B$1,1)),0),"")</f>
        <v>1. Serviços que permitam depositar numerário numa conta de pagamento, bem como todas as operações necessárias para a gestão dessa conta;</v>
      </c>
      <c r="G71" s="43" t="b">
        <f t="shared" ca="1" si="9"/>
        <v>0</v>
      </c>
      <c r="H71" s="73">
        <f t="shared" si="10"/>
        <v>4</v>
      </c>
      <c r="I71" s="73">
        <v>71</v>
      </c>
      <c r="J71" s="73">
        <v>2</v>
      </c>
      <c r="K71" s="72" t="str">
        <f t="shared" si="11"/>
        <v/>
      </c>
      <c r="L71" s="38" t="str">
        <f ca="1">VLOOKUP(B71,TA_Rubric!$A$1:$G$93,4+LEFT(Type!$B$1,1),)</f>
        <v>Não</v>
      </c>
    </row>
    <row r="72" spans="1:12" ht="63.95" customHeight="1" x14ac:dyDescent="0.25">
      <c r="A72" s="39">
        <f t="shared" ca="1" si="7"/>
        <v>1</v>
      </c>
      <c r="B72" s="39">
        <f t="shared" ca="1" si="8"/>
        <v>72</v>
      </c>
      <c r="C72" s="49"/>
      <c r="D72" s="16" t="b">
        <f t="shared" ca="1" si="6"/>
        <v>0</v>
      </c>
      <c r="E72" s="42" t="str">
        <f ca="1">_xlfn.IFNA(VLOOKUP(B72,Rubric[],2+VALUE(LEFT(Type!$B$1,1)),),"")</f>
        <v>3. Atividade em território nacional durante o período de referência - l) Indicação das jurisdições associadas a um risco mais elevado que tiveram operações com origem em ou destino para Portugal, com exceção das já reportadas ao abrigo nas alíneas e) e f), desde que o montante agregado das operações de ou para essas jurisdições seja igual ou superior, no período de referência, a € 1 000 000. - 37. ISO2</v>
      </c>
      <c r="F72" s="42" t="str">
        <f ca="1">_xlfn.IFNA(VLOOKUP(A72,Table4[[#All],[Id_Serv]:[Dsg_EN Servico]],2+VALUE(LEFT(Type!$B$1,1)),0),"")</f>
        <v>1. Serviços que permitam depositar numerário numa conta de pagamento, bem como todas as operações necessárias para a gestão dessa conta;</v>
      </c>
      <c r="G72" s="43" t="b">
        <f t="shared" ca="1" si="9"/>
        <v>0</v>
      </c>
      <c r="H72" s="73">
        <f t="shared" si="10"/>
        <v>4</v>
      </c>
      <c r="I72" s="73">
        <v>72</v>
      </c>
      <c r="J72" s="73">
        <v>2</v>
      </c>
      <c r="K72" s="72" t="str">
        <f t="shared" si="11"/>
        <v/>
      </c>
      <c r="L72" s="38" t="str">
        <f ca="1">VLOOKUP(B72,TA_Rubric!$A$1:$G$93,4+LEFT(Type!$B$1,1),)</f>
        <v>Não</v>
      </c>
    </row>
    <row r="73" spans="1:12" ht="63.95" customHeight="1" x14ac:dyDescent="0.25">
      <c r="A73" s="39">
        <f t="shared" ca="1" si="7"/>
        <v>1</v>
      </c>
      <c r="B73" s="39">
        <f t="shared" ca="1" si="8"/>
        <v>73</v>
      </c>
      <c r="C73" s="49"/>
      <c r="D73" s="16" t="b">
        <f t="shared" ca="1" si="6"/>
        <v>0</v>
      </c>
      <c r="E73" s="42" t="str">
        <f ca="1">_xlfn.IFNA(VLOOKUP(B73,Rubric[],2+VALUE(LEFT(Type!$B$1,1)),),"")</f>
        <v>3. Atividade em território nacional durante o período de referência - l) Indicação das jurisdições associadas a um risco mais elevado que tiveram operações com origem em ou destino para Portugal, com exceção das já reportadas ao abrigo nas alíneas e) e f), desde que o montante agregado das operações de ou para essas jurisdições seja igual ou superior, no período de referência, a € 1 000 000. - 38. ISO2</v>
      </c>
      <c r="F73" s="42" t="str">
        <f ca="1">_xlfn.IFNA(VLOOKUP(A73,Table4[[#All],[Id_Serv]:[Dsg_EN Servico]],2+VALUE(LEFT(Type!$B$1,1)),0),"")</f>
        <v>1. Serviços que permitam depositar numerário numa conta de pagamento, bem como todas as operações necessárias para a gestão dessa conta;</v>
      </c>
      <c r="G73" s="43" t="b">
        <f t="shared" ca="1" si="9"/>
        <v>0</v>
      </c>
      <c r="H73" s="73">
        <f t="shared" si="10"/>
        <v>4</v>
      </c>
      <c r="I73" s="73">
        <v>73</v>
      </c>
      <c r="J73" s="73">
        <v>2</v>
      </c>
      <c r="K73" s="72" t="str">
        <f t="shared" si="11"/>
        <v/>
      </c>
      <c r="L73" s="38" t="str">
        <f ca="1">VLOOKUP(B73,TA_Rubric!$A$1:$G$93,4+LEFT(Type!$B$1,1),)</f>
        <v>Não</v>
      </c>
    </row>
    <row r="74" spans="1:12" ht="63.95" customHeight="1" x14ac:dyDescent="0.25">
      <c r="A74" s="39">
        <f t="shared" ca="1" si="7"/>
        <v>1</v>
      </c>
      <c r="B74" s="39">
        <f t="shared" ca="1" si="8"/>
        <v>74</v>
      </c>
      <c r="C74" s="49"/>
      <c r="D74" s="16" t="b">
        <f t="shared" ca="1" si="6"/>
        <v>0</v>
      </c>
      <c r="E74" s="42" t="str">
        <f ca="1">_xlfn.IFNA(VLOOKUP(B74,Rubric[],2+VALUE(LEFT(Type!$B$1,1)),),"")</f>
        <v>3. Atividade em território nacional durante o período de referência - l) Indicação das jurisdições associadas a um risco mais elevado que tiveram operações com origem em ou destino para Portugal, com exceção das já reportadas ao abrigo nas alíneas e) e f), desde que o montante agregado das operações de ou para essas jurisdições seja igual ou superior, no período de referência, a € 1 000 000. - 39. ISO2</v>
      </c>
      <c r="F74" s="42" t="str">
        <f ca="1">_xlfn.IFNA(VLOOKUP(A74,Table4[[#All],[Id_Serv]:[Dsg_EN Servico]],2+VALUE(LEFT(Type!$B$1,1)),0),"")</f>
        <v>1. Serviços que permitam depositar numerário numa conta de pagamento, bem como todas as operações necessárias para a gestão dessa conta;</v>
      </c>
      <c r="G74" s="43" t="b">
        <f t="shared" ca="1" si="9"/>
        <v>0</v>
      </c>
      <c r="H74" s="73">
        <f t="shared" si="10"/>
        <v>4</v>
      </c>
      <c r="I74" s="73">
        <v>74</v>
      </c>
      <c r="J74" s="73">
        <v>2</v>
      </c>
      <c r="K74" s="72" t="str">
        <f t="shared" si="11"/>
        <v/>
      </c>
      <c r="L74" s="38" t="str">
        <f ca="1">VLOOKUP(B74,TA_Rubric!$A$1:$G$93,4+LEFT(Type!$B$1,1),)</f>
        <v>Não</v>
      </c>
    </row>
    <row r="75" spans="1:12" ht="63.95" customHeight="1" x14ac:dyDescent="0.25">
      <c r="A75" s="39">
        <f t="shared" ca="1" si="7"/>
        <v>1</v>
      </c>
      <c r="B75" s="39">
        <f t="shared" ca="1" si="8"/>
        <v>75</v>
      </c>
      <c r="C75" s="49"/>
      <c r="D75" s="16" t="b">
        <f t="shared" ca="1" si="6"/>
        <v>0</v>
      </c>
      <c r="E75" s="42" t="str">
        <f ca="1">_xlfn.IFNA(VLOOKUP(B75,Rubric[],2+VALUE(LEFT(Type!$B$1,1)),),"")</f>
        <v>3. Atividade em território nacional durante o período de referência - l) Indicação das jurisdições associadas a um risco mais elevado que tiveram operações com origem em ou destino para Portugal, com exceção das já reportadas ao abrigo nas alíneas e) e f), desde que o montante agregado das operações de ou para essas jurisdições seja igual ou superior, no período de referência, a € 1 000 000. - 40. ISO2</v>
      </c>
      <c r="F75" s="42" t="str">
        <f ca="1">_xlfn.IFNA(VLOOKUP(A75,Table4[[#All],[Id_Serv]:[Dsg_EN Servico]],2+VALUE(LEFT(Type!$B$1,1)),0),"")</f>
        <v>1. Serviços que permitam depositar numerário numa conta de pagamento, bem como todas as operações necessárias para a gestão dessa conta;</v>
      </c>
      <c r="G75" s="43" t="b">
        <f t="shared" ca="1" si="9"/>
        <v>0</v>
      </c>
      <c r="H75" s="73">
        <f t="shared" si="10"/>
        <v>4</v>
      </c>
      <c r="I75" s="73">
        <v>75</v>
      </c>
      <c r="J75" s="73">
        <v>2</v>
      </c>
      <c r="K75" s="72" t="str">
        <f t="shared" si="11"/>
        <v/>
      </c>
      <c r="L75" s="38" t="str">
        <f ca="1">VLOOKUP(B75,TA_Rubric!$A$1:$G$93,4+LEFT(Type!$B$1,1),)</f>
        <v>Não</v>
      </c>
    </row>
    <row r="76" spans="1:12" ht="63.95" customHeight="1" x14ac:dyDescent="0.25">
      <c r="A76" s="39">
        <f t="shared" ca="1" si="7"/>
        <v>1</v>
      </c>
      <c r="B76" s="39">
        <f t="shared" ca="1" si="8"/>
        <v>76</v>
      </c>
      <c r="C76" s="49"/>
      <c r="D76" s="16" t="b">
        <f t="shared" ca="1" si="6"/>
        <v>0</v>
      </c>
      <c r="E76" s="42" t="str">
        <f ca="1">_xlfn.IFNA(VLOOKUP(B76,Rubric[],2+VALUE(LEFT(Type!$B$1,1)),),"")</f>
        <v>3. Atividade em território nacional durante o período de referência - l) Indicação das jurisdições associadas a um risco mais elevado que tiveram operações com origem em ou destino para Portugal, com exceção das já reportadas ao abrigo nas alíneas e) e f), desde que o montante agregado das operações de ou para essas jurisdições seja igual ou superior, no período de referência, a € 1 000 000. - 41. ISO2</v>
      </c>
      <c r="F76" s="42" t="str">
        <f ca="1">_xlfn.IFNA(VLOOKUP(A76,Table4[[#All],[Id_Serv]:[Dsg_EN Servico]],2+VALUE(LEFT(Type!$B$1,1)),0),"")</f>
        <v>1. Serviços que permitam depositar numerário numa conta de pagamento, bem como todas as operações necessárias para a gestão dessa conta;</v>
      </c>
      <c r="G76" s="43" t="b">
        <f t="shared" ca="1" si="9"/>
        <v>0</v>
      </c>
      <c r="H76" s="73">
        <f t="shared" si="10"/>
        <v>4</v>
      </c>
      <c r="I76" s="73">
        <v>76</v>
      </c>
      <c r="J76" s="73">
        <v>2</v>
      </c>
      <c r="K76" s="72" t="str">
        <f t="shared" si="11"/>
        <v/>
      </c>
      <c r="L76" s="38" t="str">
        <f ca="1">VLOOKUP(B76,TA_Rubric!$A$1:$G$93,4+LEFT(Type!$B$1,1),)</f>
        <v>Não</v>
      </c>
    </row>
    <row r="77" spans="1:12" ht="63.95" customHeight="1" x14ac:dyDescent="0.25">
      <c r="A77" s="39">
        <f t="shared" ca="1" si="7"/>
        <v>1</v>
      </c>
      <c r="B77" s="39">
        <f t="shared" ca="1" si="8"/>
        <v>77</v>
      </c>
      <c r="C77" s="49"/>
      <c r="D77" s="16" t="b">
        <f t="shared" ca="1" si="6"/>
        <v>0</v>
      </c>
      <c r="E77" s="42" t="str">
        <f ca="1">_xlfn.IFNA(VLOOKUP(B77,Rubric[],2+VALUE(LEFT(Type!$B$1,1)),),"")</f>
        <v>3. Atividade em território nacional durante o período de referência - l) Indicação das jurisdições associadas a um risco mais elevado que tiveram operações com origem em ou destino para Portugal, com exceção das já reportadas ao abrigo nas alíneas e) e f), desde que o montante agregado das operações de ou para essas jurisdições seja igual ou superior, no período de referência, a € 1 000 000. - 42. ISO2</v>
      </c>
      <c r="F77" s="42" t="str">
        <f ca="1">_xlfn.IFNA(VLOOKUP(A77,Table4[[#All],[Id_Serv]:[Dsg_EN Servico]],2+VALUE(LEFT(Type!$B$1,1)),0),"")</f>
        <v>1. Serviços que permitam depositar numerário numa conta de pagamento, bem como todas as operações necessárias para a gestão dessa conta;</v>
      </c>
      <c r="G77" s="43" t="b">
        <f t="shared" ca="1" si="9"/>
        <v>0</v>
      </c>
      <c r="H77" s="73">
        <f t="shared" si="10"/>
        <v>4</v>
      </c>
      <c r="I77" s="73">
        <v>77</v>
      </c>
      <c r="J77" s="73">
        <v>2</v>
      </c>
      <c r="K77" s="72" t="str">
        <f t="shared" si="11"/>
        <v/>
      </c>
      <c r="L77" s="38" t="str">
        <f ca="1">VLOOKUP(B77,TA_Rubric!$A$1:$G$93,4+LEFT(Type!$B$1,1),)</f>
        <v>Não</v>
      </c>
    </row>
    <row r="78" spans="1:12" ht="63.95" customHeight="1" x14ac:dyDescent="0.25">
      <c r="A78" s="39">
        <f t="shared" ca="1" si="7"/>
        <v>1</v>
      </c>
      <c r="B78" s="39">
        <f t="shared" ca="1" si="8"/>
        <v>78</v>
      </c>
      <c r="C78" s="49"/>
      <c r="D78" s="16" t="b">
        <f t="shared" ca="1" si="6"/>
        <v>0</v>
      </c>
      <c r="E78" s="42" t="str">
        <f ca="1">_xlfn.IFNA(VLOOKUP(B78,Rubric[],2+VALUE(LEFT(Type!$B$1,1)),),"")</f>
        <v>3. Atividade em território nacional durante o período de referência - l) Indicação das jurisdições associadas a um risco mais elevado que tiveram operações com origem em ou destino para Portugal, com exceção das já reportadas ao abrigo nas alíneas e) e f), desde que o montante agregado das operações de ou para essas jurisdições seja igual ou superior, no período de referência, a € 1 000 000. - 43. ISO2</v>
      </c>
      <c r="F78" s="42" t="str">
        <f ca="1">_xlfn.IFNA(VLOOKUP(A78,Table4[[#All],[Id_Serv]:[Dsg_EN Servico]],2+VALUE(LEFT(Type!$B$1,1)),0),"")</f>
        <v>1. Serviços que permitam depositar numerário numa conta de pagamento, bem como todas as operações necessárias para a gestão dessa conta;</v>
      </c>
      <c r="G78" s="43" t="b">
        <f t="shared" ca="1" si="9"/>
        <v>0</v>
      </c>
      <c r="H78" s="73">
        <f t="shared" si="10"/>
        <v>4</v>
      </c>
      <c r="I78" s="73">
        <v>78</v>
      </c>
      <c r="J78" s="73">
        <v>2</v>
      </c>
      <c r="K78" s="72" t="str">
        <f t="shared" si="11"/>
        <v/>
      </c>
      <c r="L78" s="38" t="str">
        <f ca="1">VLOOKUP(B78,TA_Rubric!$A$1:$G$93,4+LEFT(Type!$B$1,1),)</f>
        <v>Não</v>
      </c>
    </row>
    <row r="79" spans="1:12" ht="63.95" customHeight="1" x14ac:dyDescent="0.25">
      <c r="A79" s="39">
        <f t="shared" ca="1" si="7"/>
        <v>1</v>
      </c>
      <c r="B79" s="39">
        <f t="shared" ca="1" si="8"/>
        <v>79</v>
      </c>
      <c r="C79" s="49"/>
      <c r="D79" s="16" t="b">
        <f t="shared" ca="1" si="6"/>
        <v>0</v>
      </c>
      <c r="E79" s="42" t="str">
        <f ca="1">_xlfn.IFNA(VLOOKUP(B79,Rubric[],2+VALUE(LEFT(Type!$B$1,1)),),"")</f>
        <v>3. Atividade em território nacional durante o período de referência - l) Indicação das jurisdições associadas a um risco mais elevado que tiveram operações com origem em ou destino para Portugal, com exceção das já reportadas ao abrigo nas alíneas e) e f), desde que o montante agregado das operações de ou para essas jurisdições seja igual ou superior, no período de referência, a € 1 000 000. - 44. ISO2</v>
      </c>
      <c r="F79" s="42" t="str">
        <f ca="1">_xlfn.IFNA(VLOOKUP(A79,Table4[[#All],[Id_Serv]:[Dsg_EN Servico]],2+VALUE(LEFT(Type!$B$1,1)),0),"")</f>
        <v>1. Serviços que permitam depositar numerário numa conta de pagamento, bem como todas as operações necessárias para a gestão dessa conta;</v>
      </c>
      <c r="G79" s="43" t="b">
        <f t="shared" ca="1" si="9"/>
        <v>0</v>
      </c>
      <c r="H79" s="73">
        <f t="shared" si="10"/>
        <v>4</v>
      </c>
      <c r="I79" s="73">
        <v>79</v>
      </c>
      <c r="J79" s="73">
        <v>2</v>
      </c>
      <c r="K79" s="72" t="str">
        <f t="shared" si="11"/>
        <v/>
      </c>
      <c r="L79" s="38" t="str">
        <f ca="1">VLOOKUP(B79,TA_Rubric!$A$1:$G$93,4+LEFT(Type!$B$1,1),)</f>
        <v>Não</v>
      </c>
    </row>
    <row r="80" spans="1:12" ht="63.95" customHeight="1" x14ac:dyDescent="0.25">
      <c r="A80" s="39">
        <f t="shared" ca="1" si="7"/>
        <v>1</v>
      </c>
      <c r="B80" s="39">
        <f t="shared" ca="1" si="8"/>
        <v>80</v>
      </c>
      <c r="C80" s="49"/>
      <c r="D80" s="16" t="b">
        <f t="shared" ca="1" si="6"/>
        <v>0</v>
      </c>
      <c r="E80" s="42" t="str">
        <f ca="1">_xlfn.IFNA(VLOOKUP(B80,Rubric[],2+VALUE(LEFT(Type!$B$1,1)),),"")</f>
        <v>3. Atividade em território nacional durante o período de referência - l) Indicação das jurisdições associadas a um risco mais elevado que tiveram operações com origem em ou destino para Portugal, com exceção das já reportadas ao abrigo nas alíneas e) e f), desde que o montante agregado das operações de ou para essas jurisdições seja igual ou superior, no período de referência, a € 1 000 000. - 45. ISO2</v>
      </c>
      <c r="F80" s="42" t="str">
        <f ca="1">_xlfn.IFNA(VLOOKUP(A80,Table4[[#All],[Id_Serv]:[Dsg_EN Servico]],2+VALUE(LEFT(Type!$B$1,1)),0),"")</f>
        <v>1. Serviços que permitam depositar numerário numa conta de pagamento, bem como todas as operações necessárias para a gestão dessa conta;</v>
      </c>
      <c r="G80" s="43" t="b">
        <f t="shared" ca="1" si="9"/>
        <v>0</v>
      </c>
      <c r="H80" s="73">
        <f t="shared" si="10"/>
        <v>4</v>
      </c>
      <c r="I80" s="73">
        <v>80</v>
      </c>
      <c r="J80" s="73">
        <v>2</v>
      </c>
      <c r="K80" s="72" t="str">
        <f t="shared" si="11"/>
        <v/>
      </c>
      <c r="L80" s="38" t="str">
        <f ca="1">VLOOKUP(B80,TA_Rubric!$A$1:$G$93,4+LEFT(Type!$B$1,1),)</f>
        <v>Não</v>
      </c>
    </row>
    <row r="81" spans="1:12" ht="63.95" customHeight="1" x14ac:dyDescent="0.25">
      <c r="A81" s="39">
        <f t="shared" ca="1" si="7"/>
        <v>1</v>
      </c>
      <c r="B81" s="39">
        <f t="shared" ca="1" si="8"/>
        <v>81</v>
      </c>
      <c r="C81" s="49"/>
      <c r="D81" s="16" t="b">
        <f t="shared" ca="1" si="6"/>
        <v>0</v>
      </c>
      <c r="E81" s="42" t="str">
        <f ca="1">_xlfn.IFNA(VLOOKUP(B81,Rubric[],2+VALUE(LEFT(Type!$B$1,1)),),"")</f>
        <v>3. Atividade em território nacional durante o período de referência - l) Indicação das jurisdições associadas a um risco mais elevado que tiveram operações com origem em ou destino para Portugal, com exceção das já reportadas ao abrigo nas alíneas e) e f), desde que o montante agregado das operações de ou para essas jurisdições seja igual ou superior, no período de referência, a € 1 000 000. - 46. ISO2</v>
      </c>
      <c r="F81" s="42" t="str">
        <f ca="1">_xlfn.IFNA(VLOOKUP(A81,Table4[[#All],[Id_Serv]:[Dsg_EN Servico]],2+VALUE(LEFT(Type!$B$1,1)),0),"")</f>
        <v>1. Serviços que permitam depositar numerário numa conta de pagamento, bem como todas as operações necessárias para a gestão dessa conta;</v>
      </c>
      <c r="G81" s="43" t="b">
        <f t="shared" ca="1" si="9"/>
        <v>0</v>
      </c>
      <c r="H81" s="73">
        <f t="shared" si="10"/>
        <v>4</v>
      </c>
      <c r="I81" s="73">
        <v>81</v>
      </c>
      <c r="J81" s="73">
        <v>2</v>
      </c>
      <c r="K81" s="72" t="str">
        <f t="shared" si="11"/>
        <v/>
      </c>
      <c r="L81" s="38" t="str">
        <f ca="1">VLOOKUP(B81,TA_Rubric!$A$1:$G$93,4+LEFT(Type!$B$1,1),)</f>
        <v>Não</v>
      </c>
    </row>
    <row r="82" spans="1:12" ht="63.95" customHeight="1" x14ac:dyDescent="0.25">
      <c r="A82" s="39">
        <f t="shared" ca="1" si="7"/>
        <v>1</v>
      </c>
      <c r="B82" s="39">
        <f t="shared" ca="1" si="8"/>
        <v>82</v>
      </c>
      <c r="C82" s="49"/>
      <c r="D82" s="16" t="b">
        <f t="shared" ca="1" si="6"/>
        <v>0</v>
      </c>
      <c r="E82" s="42" t="str">
        <f ca="1">_xlfn.IFNA(VLOOKUP(B82,Rubric[],2+VALUE(LEFT(Type!$B$1,1)),),"")</f>
        <v>3. Atividade em território nacional durante o período de referência - l) Indicação das jurisdições associadas a um risco mais elevado que tiveram operações com origem em ou destino para Portugal, com exceção das já reportadas ao abrigo nas alíneas e) e f), desde que o montante agregado das operações de ou para essas jurisdições seja igual ou superior, no período de referência, a € 1 000 000. - 47. ISO2</v>
      </c>
      <c r="F82" s="42" t="str">
        <f ca="1">_xlfn.IFNA(VLOOKUP(A82,Table4[[#All],[Id_Serv]:[Dsg_EN Servico]],2+VALUE(LEFT(Type!$B$1,1)),0),"")</f>
        <v>1. Serviços que permitam depositar numerário numa conta de pagamento, bem como todas as operações necessárias para a gestão dessa conta;</v>
      </c>
      <c r="G82" s="43" t="b">
        <f t="shared" ca="1" si="9"/>
        <v>0</v>
      </c>
      <c r="H82" s="73">
        <f t="shared" si="10"/>
        <v>4</v>
      </c>
      <c r="I82" s="73">
        <v>82</v>
      </c>
      <c r="J82" s="73">
        <v>2</v>
      </c>
      <c r="K82" s="72" t="str">
        <f t="shared" si="11"/>
        <v/>
      </c>
      <c r="L82" s="38" t="str">
        <f ca="1">VLOOKUP(B82,TA_Rubric!$A$1:$G$93,4+LEFT(Type!$B$1,1),)</f>
        <v>Não</v>
      </c>
    </row>
    <row r="83" spans="1:12" ht="63.95" customHeight="1" x14ac:dyDescent="0.25">
      <c r="A83" s="39">
        <f t="shared" ca="1" si="7"/>
        <v>1</v>
      </c>
      <c r="B83" s="39">
        <f t="shared" ca="1" si="8"/>
        <v>83</v>
      </c>
      <c r="C83" s="49"/>
      <c r="D83" s="16" t="b">
        <f t="shared" ca="1" si="6"/>
        <v>0</v>
      </c>
      <c r="E83" s="42" t="str">
        <f ca="1">_xlfn.IFNA(VLOOKUP(B83,Rubric[],2+VALUE(LEFT(Type!$B$1,1)),),"")</f>
        <v>3. Atividade em território nacional durante o período de referência - l) Indicação das jurisdições associadas a um risco mais elevado que tiveram operações com origem em ou destino para Portugal, com exceção das já reportadas ao abrigo nas alíneas e) e f), desde que o montante agregado das operações de ou para essas jurisdições seja igual ou superior, no período de referência, a € 1 000 000. - 48. ISO2</v>
      </c>
      <c r="F83" s="42" t="str">
        <f ca="1">_xlfn.IFNA(VLOOKUP(A83,Table4[[#All],[Id_Serv]:[Dsg_EN Servico]],2+VALUE(LEFT(Type!$B$1,1)),0),"")</f>
        <v>1. Serviços que permitam depositar numerário numa conta de pagamento, bem como todas as operações necessárias para a gestão dessa conta;</v>
      </c>
      <c r="G83" s="43" t="b">
        <f t="shared" ca="1" si="9"/>
        <v>0</v>
      </c>
      <c r="H83" s="73">
        <f t="shared" si="10"/>
        <v>4</v>
      </c>
      <c r="I83" s="73">
        <v>83</v>
      </c>
      <c r="J83" s="73">
        <v>2</v>
      </c>
      <c r="K83" s="72" t="str">
        <f t="shared" si="11"/>
        <v/>
      </c>
      <c r="L83" s="38" t="str">
        <f ca="1">VLOOKUP(B83,TA_Rubric!$A$1:$G$93,4+LEFT(Type!$B$1,1),)</f>
        <v>Não</v>
      </c>
    </row>
    <row r="84" spans="1:12" ht="63.95" customHeight="1" x14ac:dyDescent="0.25">
      <c r="A84" s="39">
        <f t="shared" ca="1" si="7"/>
        <v>1</v>
      </c>
      <c r="B84" s="39">
        <f t="shared" ca="1" si="8"/>
        <v>84</v>
      </c>
      <c r="C84" s="49"/>
      <c r="D84" s="16" t="b">
        <f t="shared" ca="1" si="6"/>
        <v>0</v>
      </c>
      <c r="E84" s="42" t="str">
        <f ca="1">_xlfn.IFNA(VLOOKUP(B84,Rubric[],2+VALUE(LEFT(Type!$B$1,1)),),"")</f>
        <v>3. Atividade em território nacional durante o período de referência - l) Indicação das jurisdições associadas a um risco mais elevado que tiveram operações com origem em ou destino para Portugal, com exceção das já reportadas ao abrigo nas alíneas e) e f), desde que o montante agregado das operações de ou para essas jurisdições seja igual ou superior, no período de referência, a € 1 000 000. - 49. ISO2</v>
      </c>
      <c r="F84" s="42" t="str">
        <f ca="1">_xlfn.IFNA(VLOOKUP(A84,Table4[[#All],[Id_Serv]:[Dsg_EN Servico]],2+VALUE(LEFT(Type!$B$1,1)),0),"")</f>
        <v>1. Serviços que permitam depositar numerário numa conta de pagamento, bem como todas as operações necessárias para a gestão dessa conta;</v>
      </c>
      <c r="G84" s="43" t="b">
        <f t="shared" ca="1" si="9"/>
        <v>0</v>
      </c>
      <c r="H84" s="73">
        <f t="shared" si="10"/>
        <v>4</v>
      </c>
      <c r="I84" s="73">
        <v>84</v>
      </c>
      <c r="J84" s="73">
        <v>2</v>
      </c>
      <c r="K84" s="72" t="str">
        <f t="shared" si="11"/>
        <v/>
      </c>
      <c r="L84" s="38" t="str">
        <f ca="1">VLOOKUP(B84,TA_Rubric!$A$1:$G$93,4+LEFT(Type!$B$1,1),)</f>
        <v>Não</v>
      </c>
    </row>
    <row r="85" spans="1:12" ht="63.95" customHeight="1" x14ac:dyDescent="0.25">
      <c r="A85" s="39">
        <f t="shared" ca="1" si="7"/>
        <v>1</v>
      </c>
      <c r="B85" s="39">
        <f t="shared" ca="1" si="8"/>
        <v>85</v>
      </c>
      <c r="C85" s="49"/>
      <c r="D85" s="16" t="b">
        <f t="shared" ca="1" si="6"/>
        <v>0</v>
      </c>
      <c r="E85" s="42" t="str">
        <f ca="1">_xlfn.IFNA(VLOOKUP(B85,Rubric[],2+VALUE(LEFT(Type!$B$1,1)),),"")</f>
        <v>3. Atividade em território nacional durante o período de referência - l) Indicação das jurisdições associadas a um risco mais elevado que tiveram operações com origem em ou destino para Portugal, com exceção das já reportadas ao abrigo nas alíneas e) e f), desde que o montante agregado das operações de ou para essas jurisdições seja igual ou superior, no período de referência, a € 1 000 000. - 50. ISO2</v>
      </c>
      <c r="F85" s="42" t="str">
        <f ca="1">_xlfn.IFNA(VLOOKUP(A85,Table4[[#All],[Id_Serv]:[Dsg_EN Servico]],2+VALUE(LEFT(Type!$B$1,1)),0),"")</f>
        <v>1. Serviços que permitam depositar numerário numa conta de pagamento, bem como todas as operações necessárias para a gestão dessa conta;</v>
      </c>
      <c r="G85" s="43" t="b">
        <f t="shared" ca="1" si="9"/>
        <v>0</v>
      </c>
      <c r="H85" s="73">
        <f t="shared" si="10"/>
        <v>4</v>
      </c>
      <c r="I85" s="73">
        <v>85</v>
      </c>
      <c r="J85" s="73">
        <v>2</v>
      </c>
      <c r="K85" s="72" t="str">
        <f t="shared" si="11"/>
        <v/>
      </c>
      <c r="L85" s="38" t="str">
        <f ca="1">VLOOKUP(B85,TA_Rubric!$A$1:$G$93,4+LEFT(Type!$B$1,1),)</f>
        <v>Não</v>
      </c>
    </row>
    <row r="86" spans="1:12" ht="63.95" customHeight="1" x14ac:dyDescent="0.25">
      <c r="A86" s="38">
        <f t="shared" ca="1" si="7"/>
        <v>2</v>
      </c>
      <c r="B86" s="38">
        <f t="shared" ca="1" si="8"/>
        <v>2</v>
      </c>
      <c r="C86" s="49"/>
      <c r="D86" s="15" t="b">
        <f t="shared" ca="1" si="6"/>
        <v>0</v>
      </c>
      <c r="E86" s="40" t="str">
        <f ca="1">_xlfn.IFNA(VLOOKUP(B86,Rubric[],2+VALUE(LEFT(Type!$B$1,1)),),"")</f>
        <v>3. Atividade em território nacional durante o período de referência - a) Número total de operações realizadas com origem em Portugal;</v>
      </c>
      <c r="F86" s="40" t="str">
        <f ca="1">_xlfn.IFNA(VLOOKUP(A86,Table4[[#All],[Id_Serv]:[Dsg_EN Servico]],2+VALUE(LEFT(Type!$B$1,1)),0),"")</f>
        <v>2. Serviços que permitam levantar numerário de uma conta de pagamento, bem como todas as operações necessárias para a gestão dessa conta;</v>
      </c>
      <c r="G86" s="41" t="b">
        <f t="shared" ca="1" si="9"/>
        <v>0</v>
      </c>
      <c r="H86" s="72">
        <f t="shared" si="10"/>
        <v>5</v>
      </c>
      <c r="I86" s="72">
        <v>2</v>
      </c>
      <c r="J86" s="72">
        <v>2</v>
      </c>
      <c r="K86" s="72" t="str">
        <f t="shared" si="11"/>
        <v/>
      </c>
      <c r="L86" s="38" t="str">
        <f ca="1">VLOOKUP(B86,TA_Rubric!$A$1:$G$93,4+LEFT(Type!$B$1,1),)</f>
        <v>Sim</v>
      </c>
    </row>
    <row r="87" spans="1:12" ht="63.95" customHeight="1" x14ac:dyDescent="0.25">
      <c r="A87" s="39">
        <f t="shared" ca="1" si="7"/>
        <v>2</v>
      </c>
      <c r="B87" s="39">
        <f t="shared" ca="1" si="8"/>
        <v>3</v>
      </c>
      <c r="C87" s="49"/>
      <c r="D87" s="16" t="b">
        <f t="shared" ca="1" si="6"/>
        <v>0</v>
      </c>
      <c r="E87" s="42" t="str">
        <f ca="1">_xlfn.IFNA(VLOOKUP(B87,Rubric[],2+VALUE(LEFT(Type!$B$1,1)),),"")</f>
        <v>3. Atividade em território nacional durante o período de referência - b) Montante agregado, em euros, das operações realizadas com origem em Portugal;</v>
      </c>
      <c r="F87" s="42" t="str">
        <f ca="1">_xlfn.IFNA(VLOOKUP(A87,Table4[[#All],[Id_Serv]:[Dsg_EN Servico]],2+VALUE(LEFT(Type!$B$1,1)),0),"")</f>
        <v>2. Serviços que permitam levantar numerário de uma conta de pagamento, bem como todas as operações necessárias para a gestão dessa conta;</v>
      </c>
      <c r="G87" s="43" t="b">
        <f t="shared" ca="1" si="9"/>
        <v>0</v>
      </c>
      <c r="H87" s="73">
        <f t="shared" si="10"/>
        <v>5</v>
      </c>
      <c r="I87" s="73">
        <v>3</v>
      </c>
      <c r="J87" s="73">
        <v>2</v>
      </c>
      <c r="K87" s="72" t="str">
        <f t="shared" si="11"/>
        <v/>
      </c>
      <c r="L87" s="38" t="str">
        <f ca="1">VLOOKUP(B87,TA_Rubric!$A$1:$G$93,4+LEFT(Type!$B$1,1),)</f>
        <v>Sim</v>
      </c>
    </row>
    <row r="88" spans="1:12" ht="63.95" customHeight="1" x14ac:dyDescent="0.25">
      <c r="A88" s="39">
        <f t="shared" ca="1" si="7"/>
        <v>2</v>
      </c>
      <c r="B88" s="39">
        <f t="shared" ca="1" si="8"/>
        <v>4</v>
      </c>
      <c r="C88" s="49"/>
      <c r="D88" s="16" t="b">
        <f t="shared" ca="1" si="6"/>
        <v>0</v>
      </c>
      <c r="E88" s="42" t="str">
        <f ca="1">_xlfn.IFNA(VLOOKUP(B88,Rubric[],2+VALUE(LEFT(Type!$B$1,1)),),"")</f>
        <v>3. Atividade em território nacional durante o período de referência - c) Número total de operações realizadas com destino para Portugal;</v>
      </c>
      <c r="F88" s="42" t="str">
        <f ca="1">_xlfn.IFNA(VLOOKUP(A88,Table4[[#All],[Id_Serv]:[Dsg_EN Servico]],2+VALUE(LEFT(Type!$B$1,1)),0),"")</f>
        <v>2. Serviços que permitam levantar numerário de uma conta de pagamento, bem como todas as operações necessárias para a gestão dessa conta;</v>
      </c>
      <c r="G88" s="43" t="b">
        <f t="shared" ca="1" si="9"/>
        <v>0</v>
      </c>
      <c r="H88" s="73">
        <f t="shared" si="10"/>
        <v>5</v>
      </c>
      <c r="I88" s="73">
        <v>4</v>
      </c>
      <c r="J88" s="73">
        <v>2</v>
      </c>
      <c r="K88" s="72" t="str">
        <f t="shared" si="11"/>
        <v/>
      </c>
      <c r="L88" s="38" t="str">
        <f ca="1">VLOOKUP(B88,TA_Rubric!$A$1:$G$93,4+LEFT(Type!$B$1,1),)</f>
        <v>Sim</v>
      </c>
    </row>
    <row r="89" spans="1:12" ht="63.95" customHeight="1" x14ac:dyDescent="0.25">
      <c r="A89" s="39">
        <f t="shared" ca="1" si="7"/>
        <v>2</v>
      </c>
      <c r="B89" s="39">
        <f t="shared" ca="1" si="8"/>
        <v>5</v>
      </c>
      <c r="C89" s="49"/>
      <c r="D89" s="16" t="b">
        <f t="shared" ca="1" si="6"/>
        <v>0</v>
      </c>
      <c r="E89" s="42" t="str">
        <f ca="1">_xlfn.IFNA(VLOOKUP(B89,Rubric[],2+VALUE(LEFT(Type!$B$1,1)),),"")</f>
        <v>3. Atividade em território nacional durante o período de referência - d) Montante agregado, em euros, das operações realizadas com destino para Portugal;</v>
      </c>
      <c r="F89" s="42" t="str">
        <f ca="1">_xlfn.IFNA(VLOOKUP(A89,Table4[[#All],[Id_Serv]:[Dsg_EN Servico]],2+VALUE(LEFT(Type!$B$1,1)),0),"")</f>
        <v>2. Serviços que permitam levantar numerário de uma conta de pagamento, bem como todas as operações necessárias para a gestão dessa conta;</v>
      </c>
      <c r="G89" s="43" t="b">
        <f t="shared" ca="1" si="9"/>
        <v>0</v>
      </c>
      <c r="H89" s="73">
        <f t="shared" si="10"/>
        <v>5</v>
      </c>
      <c r="I89" s="73">
        <v>5</v>
      </c>
      <c r="J89" s="73">
        <v>2</v>
      </c>
      <c r="K89" s="72" t="str">
        <f t="shared" si="11"/>
        <v/>
      </c>
      <c r="L89" s="38" t="str">
        <f ca="1">VLOOKUP(B89,TA_Rubric!$A$1:$G$93,4+LEFT(Type!$B$1,1),)</f>
        <v>Sim</v>
      </c>
    </row>
    <row r="90" spans="1:12" ht="63.95" customHeight="1" x14ac:dyDescent="0.25">
      <c r="A90" s="39">
        <f t="shared" ca="1" si="7"/>
        <v>2</v>
      </c>
      <c r="B90" s="39">
        <f t="shared" ca="1" si="8"/>
        <v>6</v>
      </c>
      <c r="C90" s="49"/>
      <c r="D90" s="16" t="b">
        <f t="shared" ca="1" si="6"/>
        <v>0</v>
      </c>
      <c r="E90" s="42" t="str">
        <f ca="1">_xlfn.IFNA(VLOOKUP(B90,Rubric[],2+VALUE(LEFT(Type!$B$1,1)),),"")</f>
        <v>3. Atividade em território nacional durante o período de referência - e) Indicação das 10 jurisdições de destino das operações com origem em Portugal que apresentam o montante agregado mais elevado de operações; - 1.  ISO2</v>
      </c>
      <c r="F90" s="42" t="str">
        <f ca="1">_xlfn.IFNA(VLOOKUP(A90,Table4[[#All],[Id_Serv]:[Dsg_EN Servico]],2+VALUE(LEFT(Type!$B$1,1)),0),"")</f>
        <v>2. Serviços que permitam levantar numerário de uma conta de pagamento, bem como todas as operações necessárias para a gestão dessa conta;</v>
      </c>
      <c r="G90" s="43" t="b">
        <f t="shared" ca="1" si="9"/>
        <v>0</v>
      </c>
      <c r="H90" s="73">
        <f t="shared" si="10"/>
        <v>5</v>
      </c>
      <c r="I90" s="73">
        <v>6</v>
      </c>
      <c r="J90" s="73">
        <v>2</v>
      </c>
      <c r="K90" s="72" t="str">
        <f t="shared" si="11"/>
        <v/>
      </c>
      <c r="L90" s="38" t="str">
        <f ca="1">VLOOKUP(B90,TA_Rubric!$A$1:$G$93,4+LEFT(Type!$B$1,1),)</f>
        <v>Não</v>
      </c>
    </row>
    <row r="91" spans="1:12" ht="63.95" customHeight="1" x14ac:dyDescent="0.25">
      <c r="A91" s="39">
        <f t="shared" ca="1" si="7"/>
        <v>2</v>
      </c>
      <c r="B91" s="39">
        <f t="shared" ca="1" si="8"/>
        <v>7</v>
      </c>
      <c r="C91" s="49"/>
      <c r="D91" s="16" t="b">
        <f t="shared" ca="1" si="6"/>
        <v>0</v>
      </c>
      <c r="E91" s="42" t="str">
        <f ca="1">_xlfn.IFNA(VLOOKUP(B91,Rubric[],2+VALUE(LEFT(Type!$B$1,1)),),"")</f>
        <v>3. Atividade em território nacional durante o período de referência - e) Indicação das 10 jurisdições de destino das operações com origem em Portugal que apresentam o montante agregado mais elevado de operações; - 2.  ISO2</v>
      </c>
      <c r="F91" s="42" t="str">
        <f ca="1">_xlfn.IFNA(VLOOKUP(A91,Table4[[#All],[Id_Serv]:[Dsg_EN Servico]],2+VALUE(LEFT(Type!$B$1,1)),0),"")</f>
        <v>2. Serviços que permitam levantar numerário de uma conta de pagamento, bem como todas as operações necessárias para a gestão dessa conta;</v>
      </c>
      <c r="G91" s="43" t="b">
        <f t="shared" ca="1" si="9"/>
        <v>0</v>
      </c>
      <c r="H91" s="73">
        <f t="shared" si="10"/>
        <v>5</v>
      </c>
      <c r="I91" s="73">
        <v>7</v>
      </c>
      <c r="J91" s="73">
        <v>2</v>
      </c>
      <c r="K91" s="72" t="str">
        <f t="shared" si="11"/>
        <v/>
      </c>
      <c r="L91" s="38" t="str">
        <f ca="1">VLOOKUP(B91,TA_Rubric!$A$1:$G$93,4+LEFT(Type!$B$1,1),)</f>
        <v>Não</v>
      </c>
    </row>
    <row r="92" spans="1:12" ht="63.95" customHeight="1" x14ac:dyDescent="0.25">
      <c r="A92" s="39">
        <f t="shared" ca="1" si="7"/>
        <v>2</v>
      </c>
      <c r="B92" s="39">
        <f t="shared" ca="1" si="8"/>
        <v>8</v>
      </c>
      <c r="C92" s="49"/>
      <c r="D92" s="16" t="b">
        <f t="shared" ca="1" si="6"/>
        <v>0</v>
      </c>
      <c r="E92" s="42" t="str">
        <f ca="1">_xlfn.IFNA(VLOOKUP(B92,Rubric[],2+VALUE(LEFT(Type!$B$1,1)),),"")</f>
        <v>3. Atividade em território nacional durante o período de referência - e) Indicação das 10 jurisdições de destino das operações com origem em Portugal que apresentam o montante agregado mais elevado de operações; - 3.  ISO2</v>
      </c>
      <c r="F92" s="42" t="str">
        <f ca="1">_xlfn.IFNA(VLOOKUP(A92,Table4[[#All],[Id_Serv]:[Dsg_EN Servico]],2+VALUE(LEFT(Type!$B$1,1)),0),"")</f>
        <v>2. Serviços que permitam levantar numerário de uma conta de pagamento, bem como todas as operações necessárias para a gestão dessa conta;</v>
      </c>
      <c r="G92" s="43" t="b">
        <f t="shared" ca="1" si="9"/>
        <v>0</v>
      </c>
      <c r="H92" s="73">
        <f t="shared" si="10"/>
        <v>5</v>
      </c>
      <c r="I92" s="73">
        <v>8</v>
      </c>
      <c r="J92" s="73">
        <v>2</v>
      </c>
      <c r="K92" s="72" t="str">
        <f t="shared" si="11"/>
        <v/>
      </c>
      <c r="L92" s="38" t="str">
        <f ca="1">VLOOKUP(B92,TA_Rubric!$A$1:$G$93,4+LEFT(Type!$B$1,1),)</f>
        <v>Não</v>
      </c>
    </row>
    <row r="93" spans="1:12" ht="63.95" customHeight="1" x14ac:dyDescent="0.25">
      <c r="A93" s="39">
        <f t="shared" ca="1" si="7"/>
        <v>2</v>
      </c>
      <c r="B93" s="39">
        <f t="shared" ca="1" si="8"/>
        <v>9</v>
      </c>
      <c r="C93" s="49"/>
      <c r="D93" s="16" t="b">
        <f t="shared" ca="1" si="6"/>
        <v>0</v>
      </c>
      <c r="E93" s="42" t="str">
        <f ca="1">_xlfn.IFNA(VLOOKUP(B93,Rubric[],2+VALUE(LEFT(Type!$B$1,1)),),"")</f>
        <v>3. Atividade em território nacional durante o período de referência - e) Indicação das 10 jurisdições de destino das operações com origem em Portugal que apresentam o montante agregado mais elevado de operações; - 4.  ISO2</v>
      </c>
      <c r="F93" s="42" t="str">
        <f ca="1">_xlfn.IFNA(VLOOKUP(A93,Table4[[#All],[Id_Serv]:[Dsg_EN Servico]],2+VALUE(LEFT(Type!$B$1,1)),0),"")</f>
        <v>2. Serviços que permitam levantar numerário de uma conta de pagamento, bem como todas as operações necessárias para a gestão dessa conta;</v>
      </c>
      <c r="G93" s="43" t="b">
        <f t="shared" ca="1" si="9"/>
        <v>0</v>
      </c>
      <c r="H93" s="73">
        <f t="shared" si="10"/>
        <v>5</v>
      </c>
      <c r="I93" s="73">
        <v>9</v>
      </c>
      <c r="J93" s="73">
        <v>2</v>
      </c>
      <c r="K93" s="72" t="str">
        <f t="shared" si="11"/>
        <v/>
      </c>
      <c r="L93" s="38" t="str">
        <f ca="1">VLOOKUP(B93,TA_Rubric!$A$1:$G$93,4+LEFT(Type!$B$1,1),)</f>
        <v>Não</v>
      </c>
    </row>
    <row r="94" spans="1:12" ht="63.95" customHeight="1" x14ac:dyDescent="0.25">
      <c r="A94" s="39">
        <f t="shared" ca="1" si="7"/>
        <v>2</v>
      </c>
      <c r="B94" s="39">
        <f t="shared" ca="1" si="8"/>
        <v>10</v>
      </c>
      <c r="C94" s="49"/>
      <c r="D94" s="16" t="b">
        <f t="shared" ref="D94:D157" ca="1" si="12">IF(G94=FALSE,FALSE,IF(ISBLANK(C94),FALSE,TRUE))</f>
        <v>0</v>
      </c>
      <c r="E94" s="42" t="str">
        <f ca="1">_xlfn.IFNA(VLOOKUP(B94,Rubric[],2+VALUE(LEFT(Type!$B$1,1)),),"")</f>
        <v>3. Atividade em território nacional durante o período de referência - e) Indicação das 10 jurisdições de destino das operações com origem em Portugal que apresentam o montante agregado mais elevado de operações; - 5.  ISO2</v>
      </c>
      <c r="F94" s="42" t="str">
        <f ca="1">_xlfn.IFNA(VLOOKUP(A94,Table4[[#All],[Id_Serv]:[Dsg_EN Servico]],2+VALUE(LEFT(Type!$B$1,1)),0),"")</f>
        <v>2. Serviços que permitam levantar numerário de uma conta de pagamento, bem como todas as operações necessárias para a gestão dessa conta;</v>
      </c>
      <c r="G94" s="43" t="b">
        <f t="shared" ca="1" si="9"/>
        <v>0</v>
      </c>
      <c r="H94" s="73">
        <f t="shared" si="10"/>
        <v>5</v>
      </c>
      <c r="I94" s="73">
        <v>10</v>
      </c>
      <c r="J94" s="73">
        <v>2</v>
      </c>
      <c r="K94" s="72" t="str">
        <f t="shared" si="11"/>
        <v/>
      </c>
      <c r="L94" s="38" t="str">
        <f ca="1">VLOOKUP(B94,TA_Rubric!$A$1:$G$93,4+LEFT(Type!$B$1,1),)</f>
        <v>Não</v>
      </c>
    </row>
    <row r="95" spans="1:12" ht="63.95" customHeight="1" x14ac:dyDescent="0.25">
      <c r="A95" s="39">
        <f t="shared" ca="1" si="7"/>
        <v>2</v>
      </c>
      <c r="B95" s="39">
        <f t="shared" ca="1" si="8"/>
        <v>11</v>
      </c>
      <c r="C95" s="49"/>
      <c r="D95" s="16" t="b">
        <f t="shared" ca="1" si="12"/>
        <v>0</v>
      </c>
      <c r="E95" s="42" t="str">
        <f ca="1">_xlfn.IFNA(VLOOKUP(B95,Rubric[],2+VALUE(LEFT(Type!$B$1,1)),),"")</f>
        <v>3. Atividade em território nacional durante o período de referência - e) Indicação das 10 jurisdições de destino das operações com origem em Portugal que apresentam o montante agregado mais elevado de operações; - 6.  ISO2</v>
      </c>
      <c r="F95" s="42" t="str">
        <f ca="1">_xlfn.IFNA(VLOOKUP(A95,Table4[[#All],[Id_Serv]:[Dsg_EN Servico]],2+VALUE(LEFT(Type!$B$1,1)),0),"")</f>
        <v>2. Serviços que permitam levantar numerário de uma conta de pagamento, bem como todas as operações necessárias para a gestão dessa conta;</v>
      </c>
      <c r="G95" s="43" t="b">
        <f t="shared" ca="1" si="9"/>
        <v>0</v>
      </c>
      <c r="H95" s="73">
        <f t="shared" si="10"/>
        <v>5</v>
      </c>
      <c r="I95" s="73">
        <v>11</v>
      </c>
      <c r="J95" s="73">
        <v>2</v>
      </c>
      <c r="K95" s="72" t="str">
        <f t="shared" si="11"/>
        <v/>
      </c>
      <c r="L95" s="38" t="str">
        <f ca="1">VLOOKUP(B95,TA_Rubric!$A$1:$G$93,4+LEFT(Type!$B$1,1),)</f>
        <v>Não</v>
      </c>
    </row>
    <row r="96" spans="1:12" ht="63.95" customHeight="1" x14ac:dyDescent="0.25">
      <c r="A96" s="39">
        <f t="shared" ca="1" si="7"/>
        <v>2</v>
      </c>
      <c r="B96" s="39">
        <f t="shared" ca="1" si="8"/>
        <v>12</v>
      </c>
      <c r="C96" s="49"/>
      <c r="D96" s="16" t="b">
        <f t="shared" ca="1" si="12"/>
        <v>0</v>
      </c>
      <c r="E96" s="42" t="str">
        <f ca="1">_xlfn.IFNA(VLOOKUP(B96,Rubric[],2+VALUE(LEFT(Type!$B$1,1)),),"")</f>
        <v>3. Atividade em território nacional durante o período de referência - e) Indicação das 10 jurisdições de destino das operações com origem em Portugal que apresentam o montante agregado mais elevado de operações; - 7.  ISO2</v>
      </c>
      <c r="F96" s="42" t="str">
        <f ca="1">_xlfn.IFNA(VLOOKUP(A96,Table4[[#All],[Id_Serv]:[Dsg_EN Servico]],2+VALUE(LEFT(Type!$B$1,1)),0),"")</f>
        <v>2. Serviços que permitam levantar numerário de uma conta de pagamento, bem como todas as operações necessárias para a gestão dessa conta;</v>
      </c>
      <c r="G96" s="43" t="b">
        <f t="shared" ca="1" si="9"/>
        <v>0</v>
      </c>
      <c r="H96" s="73">
        <f t="shared" si="10"/>
        <v>5</v>
      </c>
      <c r="I96" s="73">
        <v>12</v>
      </c>
      <c r="J96" s="73">
        <v>2</v>
      </c>
      <c r="K96" s="72" t="str">
        <f t="shared" si="11"/>
        <v/>
      </c>
      <c r="L96" s="38" t="str">
        <f ca="1">VLOOKUP(B96,TA_Rubric!$A$1:$G$93,4+LEFT(Type!$B$1,1),)</f>
        <v>Não</v>
      </c>
    </row>
    <row r="97" spans="1:12" ht="63.95" customHeight="1" x14ac:dyDescent="0.25">
      <c r="A97" s="39">
        <f t="shared" ca="1" si="7"/>
        <v>2</v>
      </c>
      <c r="B97" s="39">
        <f t="shared" ca="1" si="8"/>
        <v>13</v>
      </c>
      <c r="C97" s="49"/>
      <c r="D97" s="16" t="b">
        <f t="shared" ca="1" si="12"/>
        <v>0</v>
      </c>
      <c r="E97" s="42" t="str">
        <f ca="1">_xlfn.IFNA(VLOOKUP(B97,Rubric[],2+VALUE(LEFT(Type!$B$1,1)),),"")</f>
        <v>3. Atividade em território nacional durante o período de referência - e) Indicação das 10 jurisdições de destino das operações com origem em Portugal que apresentam o montante agregado mais elevado de operações; - 8.  ISO2</v>
      </c>
      <c r="F97" s="42" t="str">
        <f ca="1">_xlfn.IFNA(VLOOKUP(A97,Table4[[#All],[Id_Serv]:[Dsg_EN Servico]],2+VALUE(LEFT(Type!$B$1,1)),0),"")</f>
        <v>2. Serviços que permitam levantar numerário de uma conta de pagamento, bem como todas as operações necessárias para a gestão dessa conta;</v>
      </c>
      <c r="G97" s="43" t="b">
        <f t="shared" ca="1" si="9"/>
        <v>0</v>
      </c>
      <c r="H97" s="73">
        <f t="shared" si="10"/>
        <v>5</v>
      </c>
      <c r="I97" s="73">
        <v>13</v>
      </c>
      <c r="J97" s="73">
        <v>2</v>
      </c>
      <c r="K97" s="72" t="str">
        <f t="shared" si="11"/>
        <v/>
      </c>
      <c r="L97" s="38" t="str">
        <f ca="1">VLOOKUP(B97,TA_Rubric!$A$1:$G$93,4+LEFT(Type!$B$1,1),)</f>
        <v>Não</v>
      </c>
    </row>
    <row r="98" spans="1:12" ht="63.95" customHeight="1" x14ac:dyDescent="0.25">
      <c r="A98" s="39">
        <f t="shared" ca="1" si="7"/>
        <v>2</v>
      </c>
      <c r="B98" s="39">
        <f t="shared" ca="1" si="8"/>
        <v>14</v>
      </c>
      <c r="C98" s="49"/>
      <c r="D98" s="16" t="b">
        <f t="shared" ca="1" si="12"/>
        <v>0</v>
      </c>
      <c r="E98" s="42" t="str">
        <f ca="1">_xlfn.IFNA(VLOOKUP(B98,Rubric[],2+VALUE(LEFT(Type!$B$1,1)),),"")</f>
        <v>3. Atividade em território nacional durante o período de referência - e) Indicação das 10 jurisdições de destino das operações com origem em Portugal que apresentam o montante agregado mais elevado de operações; - 9.  ISO2</v>
      </c>
      <c r="F98" s="42" t="str">
        <f ca="1">_xlfn.IFNA(VLOOKUP(A98,Table4[[#All],[Id_Serv]:[Dsg_EN Servico]],2+VALUE(LEFT(Type!$B$1,1)),0),"")</f>
        <v>2. Serviços que permitam levantar numerário de uma conta de pagamento, bem como todas as operações necessárias para a gestão dessa conta;</v>
      </c>
      <c r="G98" s="43" t="b">
        <f t="shared" ca="1" si="9"/>
        <v>0</v>
      </c>
      <c r="H98" s="73">
        <f t="shared" si="10"/>
        <v>5</v>
      </c>
      <c r="I98" s="73">
        <v>14</v>
      </c>
      <c r="J98" s="73">
        <v>2</v>
      </c>
      <c r="K98" s="72" t="str">
        <f t="shared" si="11"/>
        <v/>
      </c>
      <c r="L98" s="38" t="str">
        <f ca="1">VLOOKUP(B98,TA_Rubric!$A$1:$G$93,4+LEFT(Type!$B$1,1),)</f>
        <v>Não</v>
      </c>
    </row>
    <row r="99" spans="1:12" ht="63.95" customHeight="1" x14ac:dyDescent="0.25">
      <c r="A99" s="39">
        <f t="shared" ca="1" si="7"/>
        <v>2</v>
      </c>
      <c r="B99" s="39">
        <f t="shared" ca="1" si="8"/>
        <v>15</v>
      </c>
      <c r="C99" s="49"/>
      <c r="D99" s="16" t="b">
        <f t="shared" ca="1" si="12"/>
        <v>0</v>
      </c>
      <c r="E99" s="42" t="str">
        <f ca="1">_xlfn.IFNA(VLOOKUP(B99,Rubric[],2+VALUE(LEFT(Type!$B$1,1)),),"")</f>
        <v>3. Atividade em território nacional durante o período de referência - e) Indicação das 10 jurisdições de destino das operações com origem em Portugal que apresentam o montante agregado mais elevado de operações; - 10. ISO2</v>
      </c>
      <c r="F99" s="42" t="str">
        <f ca="1">_xlfn.IFNA(VLOOKUP(A99,Table4[[#All],[Id_Serv]:[Dsg_EN Servico]],2+VALUE(LEFT(Type!$B$1,1)),0),"")</f>
        <v>2. Serviços que permitam levantar numerário de uma conta de pagamento, bem como todas as operações necessárias para a gestão dessa conta;</v>
      </c>
      <c r="G99" s="43" t="b">
        <f t="shared" ca="1" si="9"/>
        <v>0</v>
      </c>
      <c r="H99" s="73">
        <f t="shared" si="10"/>
        <v>5</v>
      </c>
      <c r="I99" s="73">
        <v>15</v>
      </c>
      <c r="J99" s="73">
        <v>2</v>
      </c>
      <c r="K99" s="72" t="str">
        <f t="shared" si="11"/>
        <v/>
      </c>
      <c r="L99" s="38" t="str">
        <f ca="1">VLOOKUP(B99,TA_Rubric!$A$1:$G$93,4+LEFT(Type!$B$1,1),)</f>
        <v>Não</v>
      </c>
    </row>
    <row r="100" spans="1:12" ht="63.95" customHeight="1" x14ac:dyDescent="0.25">
      <c r="A100" s="39">
        <f t="shared" ca="1" si="7"/>
        <v>2</v>
      </c>
      <c r="B100" s="39">
        <f t="shared" ca="1" si="8"/>
        <v>16</v>
      </c>
      <c r="C100" s="49"/>
      <c r="D100" s="16" t="b">
        <f t="shared" ca="1" si="12"/>
        <v>0</v>
      </c>
      <c r="E100" s="42" t="str">
        <f ca="1">_xlfn.IFNA(VLOOKUP(B100,Rubric[],2+VALUE(LEFT(Type!$B$1,1)),),"")</f>
        <v>3. Atividade em território nacional durante o período de referência - f) Indicação das 10 jurisdições de origem das operações com destino em Portugal que apresentam o montante agregado mais elevado de operações; - 1.  ISO2</v>
      </c>
      <c r="F100" s="42" t="str">
        <f ca="1">_xlfn.IFNA(VLOOKUP(A100,Table4[[#All],[Id_Serv]:[Dsg_EN Servico]],2+VALUE(LEFT(Type!$B$1,1)),0),"")</f>
        <v>2. Serviços que permitam levantar numerário de uma conta de pagamento, bem como todas as operações necessárias para a gestão dessa conta;</v>
      </c>
      <c r="G100" s="43" t="b">
        <f t="shared" ca="1" si="9"/>
        <v>0</v>
      </c>
      <c r="H100" s="73">
        <f t="shared" si="10"/>
        <v>5</v>
      </c>
      <c r="I100" s="73">
        <v>16</v>
      </c>
      <c r="J100" s="73">
        <v>2</v>
      </c>
      <c r="K100" s="72" t="str">
        <f t="shared" si="11"/>
        <v/>
      </c>
      <c r="L100" s="38" t="str">
        <f ca="1">VLOOKUP(B100,TA_Rubric!$A$1:$G$93,4+LEFT(Type!$B$1,1),)</f>
        <v>Não</v>
      </c>
    </row>
    <row r="101" spans="1:12" ht="63.95" customHeight="1" x14ac:dyDescent="0.25">
      <c r="A101" s="39">
        <f t="shared" ca="1" si="7"/>
        <v>2</v>
      </c>
      <c r="B101" s="39">
        <f t="shared" ca="1" si="8"/>
        <v>17</v>
      </c>
      <c r="C101" s="49"/>
      <c r="D101" s="16" t="b">
        <f t="shared" ca="1" si="12"/>
        <v>0</v>
      </c>
      <c r="E101" s="42" t="str">
        <f ca="1">_xlfn.IFNA(VLOOKUP(B101,Rubric[],2+VALUE(LEFT(Type!$B$1,1)),),"")</f>
        <v>3. Atividade em território nacional durante o período de referência - f) Indicação das 10 jurisdições de origem das operações com destino em Portugal que apresentam o montante agregado mais elevado de operações; - 2.  ISO2</v>
      </c>
      <c r="F101" s="42" t="str">
        <f ca="1">_xlfn.IFNA(VLOOKUP(A101,Table4[[#All],[Id_Serv]:[Dsg_EN Servico]],2+VALUE(LEFT(Type!$B$1,1)),0),"")</f>
        <v>2. Serviços que permitam levantar numerário de uma conta de pagamento, bem como todas as operações necessárias para a gestão dessa conta;</v>
      </c>
      <c r="G101" s="43" t="b">
        <f t="shared" ca="1" si="9"/>
        <v>0</v>
      </c>
      <c r="H101" s="73">
        <f t="shared" si="10"/>
        <v>5</v>
      </c>
      <c r="I101" s="73">
        <v>17</v>
      </c>
      <c r="J101" s="73">
        <v>2</v>
      </c>
      <c r="K101" s="72" t="str">
        <f t="shared" si="11"/>
        <v/>
      </c>
      <c r="L101" s="38" t="str">
        <f ca="1">VLOOKUP(B101,TA_Rubric!$A$1:$G$93,4+LEFT(Type!$B$1,1),)</f>
        <v>Não</v>
      </c>
    </row>
    <row r="102" spans="1:12" ht="63.95" customHeight="1" x14ac:dyDescent="0.25">
      <c r="A102" s="39">
        <f t="shared" ca="1" si="7"/>
        <v>2</v>
      </c>
      <c r="B102" s="39">
        <f t="shared" ca="1" si="8"/>
        <v>18</v>
      </c>
      <c r="C102" s="49"/>
      <c r="D102" s="16" t="b">
        <f t="shared" ca="1" si="12"/>
        <v>0</v>
      </c>
      <c r="E102" s="42" t="str">
        <f ca="1">_xlfn.IFNA(VLOOKUP(B102,Rubric[],2+VALUE(LEFT(Type!$B$1,1)),),"")</f>
        <v>3. Atividade em território nacional durante o período de referência - f) Indicação das 10 jurisdições de origem das operações com destino em Portugal que apresentam o montante agregado mais elevado de operações; - 3.  ISO2</v>
      </c>
      <c r="F102" s="42" t="str">
        <f ca="1">_xlfn.IFNA(VLOOKUP(A102,Table4[[#All],[Id_Serv]:[Dsg_EN Servico]],2+VALUE(LEFT(Type!$B$1,1)),0),"")</f>
        <v>2. Serviços que permitam levantar numerário de uma conta de pagamento, bem como todas as operações necessárias para a gestão dessa conta;</v>
      </c>
      <c r="G102" s="43" t="b">
        <f t="shared" ca="1" si="9"/>
        <v>0</v>
      </c>
      <c r="H102" s="73">
        <f t="shared" si="10"/>
        <v>5</v>
      </c>
      <c r="I102" s="73">
        <v>18</v>
      </c>
      <c r="J102" s="73">
        <v>2</v>
      </c>
      <c r="K102" s="72" t="str">
        <f t="shared" si="11"/>
        <v/>
      </c>
      <c r="L102" s="38" t="str">
        <f ca="1">VLOOKUP(B102,TA_Rubric!$A$1:$G$93,4+LEFT(Type!$B$1,1),)</f>
        <v>Não</v>
      </c>
    </row>
    <row r="103" spans="1:12" ht="63.95" customHeight="1" x14ac:dyDescent="0.25">
      <c r="A103" s="39">
        <f t="shared" ca="1" si="7"/>
        <v>2</v>
      </c>
      <c r="B103" s="39">
        <f t="shared" ca="1" si="8"/>
        <v>19</v>
      </c>
      <c r="C103" s="49"/>
      <c r="D103" s="16" t="b">
        <f t="shared" ca="1" si="12"/>
        <v>0</v>
      </c>
      <c r="E103" s="42" t="str">
        <f ca="1">_xlfn.IFNA(VLOOKUP(B103,Rubric[],2+VALUE(LEFT(Type!$B$1,1)),),"")</f>
        <v>3. Atividade em território nacional durante o período de referência - f) Indicação das 10 jurisdições de origem das operações com destino em Portugal que apresentam o montante agregado mais elevado de operações; - 4.  ISO2</v>
      </c>
      <c r="F103" s="42" t="str">
        <f ca="1">_xlfn.IFNA(VLOOKUP(A103,Table4[[#All],[Id_Serv]:[Dsg_EN Servico]],2+VALUE(LEFT(Type!$B$1,1)),0),"")</f>
        <v>2. Serviços que permitam levantar numerário de uma conta de pagamento, bem como todas as operações necessárias para a gestão dessa conta;</v>
      </c>
      <c r="G103" s="43" t="b">
        <f t="shared" ca="1" si="9"/>
        <v>0</v>
      </c>
      <c r="H103" s="73">
        <f t="shared" si="10"/>
        <v>5</v>
      </c>
      <c r="I103" s="73">
        <v>19</v>
      </c>
      <c r="J103" s="73">
        <v>2</v>
      </c>
      <c r="K103" s="72" t="str">
        <f t="shared" si="11"/>
        <v/>
      </c>
      <c r="L103" s="38" t="str">
        <f ca="1">VLOOKUP(B103,TA_Rubric!$A$1:$G$93,4+LEFT(Type!$B$1,1),)</f>
        <v>Não</v>
      </c>
    </row>
    <row r="104" spans="1:12" ht="63.95" customHeight="1" x14ac:dyDescent="0.25">
      <c r="A104" s="39">
        <f t="shared" ca="1" si="7"/>
        <v>2</v>
      </c>
      <c r="B104" s="39">
        <f t="shared" ca="1" si="8"/>
        <v>20</v>
      </c>
      <c r="C104" s="49"/>
      <c r="D104" s="16" t="b">
        <f t="shared" ca="1" si="12"/>
        <v>0</v>
      </c>
      <c r="E104" s="42" t="str">
        <f ca="1">_xlfn.IFNA(VLOOKUP(B104,Rubric[],2+VALUE(LEFT(Type!$B$1,1)),),"")</f>
        <v>3. Atividade em território nacional durante o período de referência - f) Indicação das 10 jurisdições de origem das operações com destino em Portugal que apresentam o montante agregado mais elevado de operações; - 5.  ISO2</v>
      </c>
      <c r="F104" s="42" t="str">
        <f ca="1">_xlfn.IFNA(VLOOKUP(A104,Table4[[#All],[Id_Serv]:[Dsg_EN Servico]],2+VALUE(LEFT(Type!$B$1,1)),0),"")</f>
        <v>2. Serviços que permitam levantar numerário de uma conta de pagamento, bem como todas as operações necessárias para a gestão dessa conta;</v>
      </c>
      <c r="G104" s="43" t="b">
        <f t="shared" ca="1" si="9"/>
        <v>0</v>
      </c>
      <c r="H104" s="73">
        <f t="shared" si="10"/>
        <v>5</v>
      </c>
      <c r="I104" s="73">
        <v>20</v>
      </c>
      <c r="J104" s="73">
        <v>2</v>
      </c>
      <c r="K104" s="72" t="str">
        <f t="shared" si="11"/>
        <v/>
      </c>
      <c r="L104" s="38" t="str">
        <f ca="1">VLOOKUP(B104,TA_Rubric!$A$1:$G$93,4+LEFT(Type!$B$1,1),)</f>
        <v>Não</v>
      </c>
    </row>
    <row r="105" spans="1:12" ht="63.95" customHeight="1" x14ac:dyDescent="0.25">
      <c r="A105" s="39">
        <f t="shared" ca="1" si="7"/>
        <v>2</v>
      </c>
      <c r="B105" s="39">
        <f t="shared" ca="1" si="8"/>
        <v>21</v>
      </c>
      <c r="C105" s="49"/>
      <c r="D105" s="16" t="b">
        <f t="shared" ca="1" si="12"/>
        <v>0</v>
      </c>
      <c r="E105" s="42" t="str">
        <f ca="1">_xlfn.IFNA(VLOOKUP(B105,Rubric[],2+VALUE(LEFT(Type!$B$1,1)),),"")</f>
        <v>3. Atividade em território nacional durante o período de referência - f) Indicação das 10 jurisdições de origem das operações com destino em Portugal que apresentam o montante agregado mais elevado de operações; - 6.  ISO2</v>
      </c>
      <c r="F105" s="42" t="str">
        <f ca="1">_xlfn.IFNA(VLOOKUP(A105,Table4[[#All],[Id_Serv]:[Dsg_EN Servico]],2+VALUE(LEFT(Type!$B$1,1)),0),"")</f>
        <v>2. Serviços que permitam levantar numerário de uma conta de pagamento, bem como todas as operações necessárias para a gestão dessa conta;</v>
      </c>
      <c r="G105" s="43" t="b">
        <f t="shared" ca="1" si="9"/>
        <v>0</v>
      </c>
      <c r="H105" s="73">
        <f t="shared" si="10"/>
        <v>5</v>
      </c>
      <c r="I105" s="73">
        <v>21</v>
      </c>
      <c r="J105" s="73">
        <v>2</v>
      </c>
      <c r="K105" s="72" t="str">
        <f t="shared" si="11"/>
        <v/>
      </c>
      <c r="L105" s="38" t="str">
        <f ca="1">VLOOKUP(B105,TA_Rubric!$A$1:$G$93,4+LEFT(Type!$B$1,1),)</f>
        <v>Não</v>
      </c>
    </row>
    <row r="106" spans="1:12" ht="63.95" customHeight="1" x14ac:dyDescent="0.25">
      <c r="A106" s="39">
        <f t="shared" ca="1" si="7"/>
        <v>2</v>
      </c>
      <c r="B106" s="39">
        <f t="shared" ca="1" si="8"/>
        <v>22</v>
      </c>
      <c r="C106" s="49"/>
      <c r="D106" s="16" t="b">
        <f t="shared" ca="1" si="12"/>
        <v>0</v>
      </c>
      <c r="E106" s="42" t="str">
        <f ca="1">_xlfn.IFNA(VLOOKUP(B106,Rubric[],2+VALUE(LEFT(Type!$B$1,1)),),"")</f>
        <v>3. Atividade em território nacional durante o período de referência - f) Indicação das 10 jurisdições de origem das operações com destino em Portugal que apresentam o montante agregado mais elevado de operações; - 7.  ISO2</v>
      </c>
      <c r="F106" s="42" t="str">
        <f ca="1">_xlfn.IFNA(VLOOKUP(A106,Table4[[#All],[Id_Serv]:[Dsg_EN Servico]],2+VALUE(LEFT(Type!$B$1,1)),0),"")</f>
        <v>2. Serviços que permitam levantar numerário de uma conta de pagamento, bem como todas as operações necessárias para a gestão dessa conta;</v>
      </c>
      <c r="G106" s="43" t="b">
        <f t="shared" ca="1" si="9"/>
        <v>0</v>
      </c>
      <c r="H106" s="73">
        <f t="shared" si="10"/>
        <v>5</v>
      </c>
      <c r="I106" s="73">
        <v>22</v>
      </c>
      <c r="J106" s="73">
        <v>2</v>
      </c>
      <c r="K106" s="72" t="str">
        <f t="shared" si="11"/>
        <v/>
      </c>
      <c r="L106" s="38" t="str">
        <f ca="1">VLOOKUP(B106,TA_Rubric!$A$1:$G$93,4+LEFT(Type!$B$1,1),)</f>
        <v>Não</v>
      </c>
    </row>
    <row r="107" spans="1:12" ht="63.95" customHeight="1" x14ac:dyDescent="0.25">
      <c r="A107" s="39">
        <f t="shared" ca="1" si="7"/>
        <v>2</v>
      </c>
      <c r="B107" s="39">
        <f t="shared" ca="1" si="8"/>
        <v>23</v>
      </c>
      <c r="C107" s="49"/>
      <c r="D107" s="16" t="b">
        <f t="shared" ca="1" si="12"/>
        <v>0</v>
      </c>
      <c r="E107" s="42" t="str">
        <f ca="1">_xlfn.IFNA(VLOOKUP(B107,Rubric[],2+VALUE(LEFT(Type!$B$1,1)),),"")</f>
        <v>3. Atividade em território nacional durante o período de referência - f) Indicação das 10 jurisdições de origem das operações com destino em Portugal que apresentam o montante agregado mais elevado de operações; - 8.  ISO2</v>
      </c>
      <c r="F107" s="42" t="str">
        <f ca="1">_xlfn.IFNA(VLOOKUP(A107,Table4[[#All],[Id_Serv]:[Dsg_EN Servico]],2+VALUE(LEFT(Type!$B$1,1)),0),"")</f>
        <v>2. Serviços que permitam levantar numerário de uma conta de pagamento, bem como todas as operações necessárias para a gestão dessa conta;</v>
      </c>
      <c r="G107" s="43" t="b">
        <f t="shared" ca="1" si="9"/>
        <v>0</v>
      </c>
      <c r="H107" s="73">
        <f t="shared" si="10"/>
        <v>5</v>
      </c>
      <c r="I107" s="73">
        <v>23</v>
      </c>
      <c r="J107" s="73">
        <v>2</v>
      </c>
      <c r="K107" s="72" t="str">
        <f t="shared" si="11"/>
        <v/>
      </c>
      <c r="L107" s="38" t="str">
        <f ca="1">VLOOKUP(B107,TA_Rubric!$A$1:$G$93,4+LEFT(Type!$B$1,1),)</f>
        <v>Não</v>
      </c>
    </row>
    <row r="108" spans="1:12" ht="63.95" customHeight="1" x14ac:dyDescent="0.25">
      <c r="A108" s="39">
        <f t="shared" ca="1" si="7"/>
        <v>2</v>
      </c>
      <c r="B108" s="39">
        <f t="shared" ca="1" si="8"/>
        <v>24</v>
      </c>
      <c r="C108" s="49"/>
      <c r="D108" s="16" t="b">
        <f t="shared" ca="1" si="12"/>
        <v>0</v>
      </c>
      <c r="E108" s="42" t="str">
        <f ca="1">_xlfn.IFNA(VLOOKUP(B108,Rubric[],2+VALUE(LEFT(Type!$B$1,1)),),"")</f>
        <v>3. Atividade em território nacional durante o período de referência - f) Indicação das 10 jurisdições de origem das operações com destino em Portugal que apresentam o montante agregado mais elevado de operações; - 9.  ISO2</v>
      </c>
      <c r="F108" s="42" t="str">
        <f ca="1">_xlfn.IFNA(VLOOKUP(A108,Table4[[#All],[Id_Serv]:[Dsg_EN Servico]],2+VALUE(LEFT(Type!$B$1,1)),0),"")</f>
        <v>2. Serviços que permitam levantar numerário de uma conta de pagamento, bem como todas as operações necessárias para a gestão dessa conta;</v>
      </c>
      <c r="G108" s="43" t="b">
        <f t="shared" ca="1" si="9"/>
        <v>0</v>
      </c>
      <c r="H108" s="73">
        <f t="shared" si="10"/>
        <v>5</v>
      </c>
      <c r="I108" s="73">
        <v>24</v>
      </c>
      <c r="J108" s="73">
        <v>2</v>
      </c>
      <c r="K108" s="72" t="str">
        <f t="shared" si="11"/>
        <v/>
      </c>
      <c r="L108" s="38" t="str">
        <f ca="1">VLOOKUP(B108,TA_Rubric!$A$1:$G$93,4+LEFT(Type!$B$1,1),)</f>
        <v>Não</v>
      </c>
    </row>
    <row r="109" spans="1:12" ht="63.95" customHeight="1" x14ac:dyDescent="0.25">
      <c r="A109" s="39">
        <f t="shared" ca="1" si="7"/>
        <v>2</v>
      </c>
      <c r="B109" s="39">
        <f t="shared" ca="1" si="8"/>
        <v>25</v>
      </c>
      <c r="C109" s="49"/>
      <c r="D109" s="16" t="b">
        <f t="shared" ca="1" si="12"/>
        <v>0</v>
      </c>
      <c r="E109" s="42" t="str">
        <f ca="1">_xlfn.IFNA(VLOOKUP(B109,Rubric[],2+VALUE(LEFT(Type!$B$1,1)),),"")</f>
        <v>3. Atividade em território nacional durante o período de referência - f) Indicação das 10 jurisdições de origem das operações com destino em Portugal que apresentam o montante agregado mais elevado de operações; - 10. ISO2</v>
      </c>
      <c r="F109" s="42" t="str">
        <f ca="1">_xlfn.IFNA(VLOOKUP(A109,Table4[[#All],[Id_Serv]:[Dsg_EN Servico]],2+VALUE(LEFT(Type!$B$1,1)),0),"")</f>
        <v>2. Serviços que permitam levantar numerário de uma conta de pagamento, bem como todas as operações necessárias para a gestão dessa conta;</v>
      </c>
      <c r="G109" s="43" t="b">
        <f t="shared" ca="1" si="9"/>
        <v>0</v>
      </c>
      <c r="H109" s="73">
        <f t="shared" si="10"/>
        <v>5</v>
      </c>
      <c r="I109" s="73">
        <v>25</v>
      </c>
      <c r="J109" s="73">
        <v>2</v>
      </c>
      <c r="K109" s="72" t="str">
        <f t="shared" si="11"/>
        <v/>
      </c>
      <c r="L109" s="38" t="str">
        <f ca="1">VLOOKUP(B109,TA_Rubric!$A$1:$G$93,4+LEFT(Type!$B$1,1),)</f>
        <v>Não</v>
      </c>
    </row>
    <row r="110" spans="1:12" ht="63.95" customHeight="1" x14ac:dyDescent="0.25">
      <c r="A110" s="39">
        <f t="shared" ca="1" si="7"/>
        <v>2</v>
      </c>
      <c r="B110" s="39">
        <f t="shared" ca="1" si="8"/>
        <v>26</v>
      </c>
      <c r="C110" s="54"/>
      <c r="D110" s="16" t="b">
        <f t="shared" ca="1" si="12"/>
        <v>0</v>
      </c>
      <c r="E110" s="42" t="str">
        <f ca="1">_xlfn.IFNA(VLOOKUP(B110,Rubric[],2+VALUE(LEFT(Type!$B$1,1)),),"")</f>
        <v>3. Atividade em território nacional durante o período de referência - g) Canais de distribuição disponibilizados; - Aplicação Móvel [1-Sim, 0-Não]</v>
      </c>
      <c r="F110" s="42" t="str">
        <f ca="1">_xlfn.IFNA(VLOOKUP(A110,Table4[[#All],[Id_Serv]:[Dsg_EN Servico]],2+VALUE(LEFT(Type!$B$1,1)),0),"")</f>
        <v>2. Serviços que permitam levantar numerário de uma conta de pagamento, bem como todas as operações necessárias para a gestão dessa conta;</v>
      </c>
      <c r="G110" s="43" t="b">
        <f t="shared" ca="1" si="9"/>
        <v>0</v>
      </c>
      <c r="H110" s="73">
        <f t="shared" si="10"/>
        <v>5</v>
      </c>
      <c r="I110" s="73">
        <v>26</v>
      </c>
      <c r="J110" s="73">
        <v>2</v>
      </c>
      <c r="K110" s="72" t="str">
        <f t="shared" si="11"/>
        <v/>
      </c>
      <c r="L110" s="38" t="str">
        <f ca="1">VLOOKUP(B110,TA_Rubric!$A$1:$G$93,4+LEFT(Type!$B$1,1),)</f>
        <v>Sim</v>
      </c>
    </row>
    <row r="111" spans="1:12" ht="63.95" customHeight="1" x14ac:dyDescent="0.25">
      <c r="A111" s="39">
        <f t="shared" ca="1" si="7"/>
        <v>2</v>
      </c>
      <c r="B111" s="39">
        <f t="shared" ca="1" si="8"/>
        <v>27</v>
      </c>
      <c r="C111" s="54"/>
      <c r="D111" s="16" t="b">
        <f t="shared" ca="1" si="12"/>
        <v>0</v>
      </c>
      <c r="E111" s="42" t="str">
        <f ca="1">_xlfn.IFNA(VLOOKUP(B111,Rubric[],2+VALUE(LEFT(Type!$B$1,1)),),"")</f>
        <v>3. Atividade em território nacional durante o período de referência - g) Canais de distribuição disponibilizados; - Homebanking [1-Sim, 0-Não]</v>
      </c>
      <c r="F111" s="42" t="str">
        <f ca="1">_xlfn.IFNA(VLOOKUP(A111,Table4[[#All],[Id_Serv]:[Dsg_EN Servico]],2+VALUE(LEFT(Type!$B$1,1)),0),"")</f>
        <v>2. Serviços que permitam levantar numerário de uma conta de pagamento, bem como todas as operações necessárias para a gestão dessa conta;</v>
      </c>
      <c r="G111" s="43" t="b">
        <f t="shared" ca="1" si="9"/>
        <v>0</v>
      </c>
      <c r="H111" s="73">
        <f t="shared" si="10"/>
        <v>5</v>
      </c>
      <c r="I111" s="73">
        <v>27</v>
      </c>
      <c r="J111" s="73">
        <v>2</v>
      </c>
      <c r="K111" s="72" t="str">
        <f t="shared" si="11"/>
        <v/>
      </c>
      <c r="L111" s="38" t="str">
        <f ca="1">VLOOKUP(B111,TA_Rubric!$A$1:$G$93,4+LEFT(Type!$B$1,1),)</f>
        <v>Sim</v>
      </c>
    </row>
    <row r="112" spans="1:12" ht="63.95" customHeight="1" x14ac:dyDescent="0.25">
      <c r="A112" s="39">
        <f t="shared" ca="1" si="7"/>
        <v>2</v>
      </c>
      <c r="B112" s="39">
        <f t="shared" ca="1" si="8"/>
        <v>28</v>
      </c>
      <c r="C112" s="54"/>
      <c r="D112" s="16" t="b">
        <f t="shared" ca="1" si="12"/>
        <v>0</v>
      </c>
      <c r="E112" s="42" t="str">
        <f ca="1">_xlfn.IFNA(VLOOKUP(B112,Rubric[],2+VALUE(LEFT(Type!$B$1,1)),),"")</f>
        <v>3. Atividade em território nacional durante o período de referência - g) Canais de distribuição disponibilizados; - Website [1-Sim, 0-Não]</v>
      </c>
      <c r="F112" s="42" t="str">
        <f ca="1">_xlfn.IFNA(VLOOKUP(A112,Table4[[#All],[Id_Serv]:[Dsg_EN Servico]],2+VALUE(LEFT(Type!$B$1,1)),0),"")</f>
        <v>2. Serviços que permitam levantar numerário de uma conta de pagamento, bem como todas as operações necessárias para a gestão dessa conta;</v>
      </c>
      <c r="G112" s="43" t="b">
        <f t="shared" ca="1" si="9"/>
        <v>0</v>
      </c>
      <c r="H112" s="73">
        <f t="shared" si="10"/>
        <v>5</v>
      </c>
      <c r="I112" s="73">
        <v>28</v>
      </c>
      <c r="J112" s="73">
        <v>2</v>
      </c>
      <c r="K112" s="72" t="str">
        <f t="shared" si="11"/>
        <v/>
      </c>
      <c r="L112" s="38" t="str">
        <f ca="1">VLOOKUP(B112,TA_Rubric!$A$1:$G$93,4+LEFT(Type!$B$1,1),)</f>
        <v>Sim</v>
      </c>
    </row>
    <row r="113" spans="1:12" ht="63.95" customHeight="1" x14ac:dyDescent="0.25">
      <c r="A113" s="39">
        <f t="shared" ca="1" si="7"/>
        <v>2</v>
      </c>
      <c r="B113" s="39">
        <f t="shared" ca="1" si="8"/>
        <v>29</v>
      </c>
      <c r="C113" s="54"/>
      <c r="D113" s="16" t="b">
        <f t="shared" ca="1" si="12"/>
        <v>0</v>
      </c>
      <c r="E113" s="42" t="str">
        <f ca="1">_xlfn.IFNA(VLOOKUP(B113,Rubric[],2+VALUE(LEFT(Type!$B$1,1)),),"")</f>
        <v>3. Atividade em território nacional durante o período de referência - g) Canais de distribuição disponibilizados; - Call center [1-Sim, 0-Não]</v>
      </c>
      <c r="F113" s="42" t="str">
        <f ca="1">_xlfn.IFNA(VLOOKUP(A113,Table4[[#All],[Id_Serv]:[Dsg_EN Servico]],2+VALUE(LEFT(Type!$B$1,1)),0),"")</f>
        <v>2. Serviços que permitam levantar numerário de uma conta de pagamento, bem como todas as operações necessárias para a gestão dessa conta;</v>
      </c>
      <c r="G113" s="43" t="b">
        <f t="shared" ca="1" si="9"/>
        <v>0</v>
      </c>
      <c r="H113" s="73">
        <f t="shared" si="10"/>
        <v>5</v>
      </c>
      <c r="I113" s="73">
        <v>29</v>
      </c>
      <c r="J113" s="73">
        <v>2</v>
      </c>
      <c r="K113" s="72" t="str">
        <f t="shared" si="11"/>
        <v/>
      </c>
      <c r="L113" s="38" t="str">
        <f ca="1">VLOOKUP(B113,TA_Rubric!$A$1:$G$93,4+LEFT(Type!$B$1,1),)</f>
        <v>Sim</v>
      </c>
    </row>
    <row r="114" spans="1:12" ht="63.95" customHeight="1" x14ac:dyDescent="0.25">
      <c r="A114" s="39">
        <f t="shared" ca="1" si="7"/>
        <v>2</v>
      </c>
      <c r="B114" s="39">
        <f t="shared" ca="1" si="8"/>
        <v>30</v>
      </c>
      <c r="C114" s="54"/>
      <c r="D114" s="16" t="b">
        <f t="shared" ca="1" si="12"/>
        <v>0</v>
      </c>
      <c r="E114" s="42" t="str">
        <f ca="1">_xlfn.IFNA(VLOOKUP(B114,Rubric[],2+VALUE(LEFT(Type!$B$1,1)),),"")</f>
        <v>3. Atividade em território nacional durante o período de referência - g) Canais de distribuição disponibilizados; - Serviços Postais [1-Sim, 0-Não]</v>
      </c>
      <c r="F114" s="42" t="str">
        <f ca="1">_xlfn.IFNA(VLOOKUP(A114,Table4[[#All],[Id_Serv]:[Dsg_EN Servico]],2+VALUE(LEFT(Type!$B$1,1)),0),"")</f>
        <v>2. Serviços que permitam levantar numerário de uma conta de pagamento, bem como todas as operações necessárias para a gestão dessa conta;</v>
      </c>
      <c r="G114" s="43" t="b">
        <f t="shared" ca="1" si="9"/>
        <v>0</v>
      </c>
      <c r="H114" s="73">
        <f t="shared" si="10"/>
        <v>5</v>
      </c>
      <c r="I114" s="73">
        <v>30</v>
      </c>
      <c r="J114" s="73">
        <v>2</v>
      </c>
      <c r="K114" s="72" t="str">
        <f t="shared" si="11"/>
        <v/>
      </c>
      <c r="L114" s="38" t="str">
        <f ca="1">VLOOKUP(B114,TA_Rubric!$A$1:$G$93,4+LEFT(Type!$B$1,1),)</f>
        <v>Sim</v>
      </c>
    </row>
    <row r="115" spans="1:12" ht="63.95" customHeight="1" x14ac:dyDescent="0.25">
      <c r="A115" s="39">
        <f t="shared" ca="1" si="7"/>
        <v>2</v>
      </c>
      <c r="B115" s="39">
        <f t="shared" ca="1" si="8"/>
        <v>31</v>
      </c>
      <c r="C115" s="49"/>
      <c r="D115" s="16" t="b">
        <f t="shared" ca="1" si="12"/>
        <v>0</v>
      </c>
      <c r="E115" s="42" t="str">
        <f ca="1">_xlfn.IFNA(VLOOKUP(B115,Rubric[],2+VALUE(LEFT(Type!$B$1,1)),),"")</f>
        <v>3. Atividade em território nacional durante o período de referência - g) Canais de distribuição disponibilizados; - Outros</v>
      </c>
      <c r="F115" s="42" t="str">
        <f ca="1">_xlfn.IFNA(VLOOKUP(A115,Table4[[#All],[Id_Serv]:[Dsg_EN Servico]],2+VALUE(LEFT(Type!$B$1,1)),0),"")</f>
        <v>2. Serviços que permitam levantar numerário de uma conta de pagamento, bem como todas as operações necessárias para a gestão dessa conta;</v>
      </c>
      <c r="G115" s="43" t="b">
        <f t="shared" ca="1" si="9"/>
        <v>0</v>
      </c>
      <c r="H115" s="73">
        <f t="shared" si="10"/>
        <v>5</v>
      </c>
      <c r="I115" s="73">
        <v>31</v>
      </c>
      <c r="J115" s="73">
        <v>2</v>
      </c>
      <c r="K115" s="72" t="str">
        <f t="shared" si="11"/>
        <v/>
      </c>
      <c r="L115" s="38" t="str">
        <f ca="1">VLOOKUP(B115,TA_Rubric!$A$1:$G$93,4+LEFT(Type!$B$1,1),)</f>
        <v>Não</v>
      </c>
    </row>
    <row r="116" spans="1:12" ht="63.95" customHeight="1" x14ac:dyDescent="0.25">
      <c r="A116" s="39">
        <f t="shared" ca="1" si="7"/>
        <v>2</v>
      </c>
      <c r="B116" s="39">
        <f t="shared" ca="1" si="8"/>
        <v>32</v>
      </c>
      <c r="C116" s="49"/>
      <c r="D116" s="16" t="b">
        <f t="shared" ca="1" si="12"/>
        <v>0</v>
      </c>
      <c r="E116" s="42" t="str">
        <f ca="1">_xlfn.IFNA(VLOOKUP(B116,Rubric[],2+VALUE(LEFT(Type!$B$1,1)),),"")</f>
        <v>3. Atividade em território nacional durante o período de referência - h) Número total de comunicações de operações suspeitas efetuadas, em Portugal ou no exterior, relativamente a operações realizadas com origem em Portugal;</v>
      </c>
      <c r="F116" s="42" t="str">
        <f ca="1">_xlfn.IFNA(VLOOKUP(A116,Table4[[#All],[Id_Serv]:[Dsg_EN Servico]],2+VALUE(LEFT(Type!$B$1,1)),0),"")</f>
        <v>2. Serviços que permitam levantar numerário de uma conta de pagamento, bem como todas as operações necessárias para a gestão dessa conta;</v>
      </c>
      <c r="G116" s="43" t="b">
        <f t="shared" ca="1" si="9"/>
        <v>0</v>
      </c>
      <c r="H116" s="73">
        <f t="shared" si="10"/>
        <v>5</v>
      </c>
      <c r="I116" s="73">
        <v>32</v>
      </c>
      <c r="J116" s="73">
        <v>2</v>
      </c>
      <c r="K116" s="72" t="str">
        <f t="shared" si="11"/>
        <v/>
      </c>
      <c r="L116" s="38" t="str">
        <f ca="1">VLOOKUP(B116,TA_Rubric!$A$1:$G$93,4+LEFT(Type!$B$1,1),)</f>
        <v>Sim</v>
      </c>
    </row>
    <row r="117" spans="1:12" ht="63.95" customHeight="1" x14ac:dyDescent="0.25">
      <c r="A117" s="39">
        <f t="shared" ca="1" si="7"/>
        <v>2</v>
      </c>
      <c r="B117" s="39">
        <f t="shared" ca="1" si="8"/>
        <v>33</v>
      </c>
      <c r="C117" s="49"/>
      <c r="D117" s="16" t="b">
        <f t="shared" ca="1" si="12"/>
        <v>0</v>
      </c>
      <c r="E117" s="42" t="str">
        <f ca="1">_xlfn.IFNA(VLOOKUP(B117,Rubric[],2+VALUE(LEFT(Type!$B$1,1)),),"")</f>
        <v>3. Atividade em território nacional durante o período de referência - i) Montante agregado, em euros, das operações comunicadas a que se refere a alínea h);</v>
      </c>
      <c r="F117" s="42" t="str">
        <f ca="1">_xlfn.IFNA(VLOOKUP(A117,Table4[[#All],[Id_Serv]:[Dsg_EN Servico]],2+VALUE(LEFT(Type!$B$1,1)),0),"")</f>
        <v>2. Serviços que permitam levantar numerário de uma conta de pagamento, bem como todas as operações necessárias para a gestão dessa conta;</v>
      </c>
      <c r="G117" s="43" t="b">
        <f t="shared" ca="1" si="9"/>
        <v>0</v>
      </c>
      <c r="H117" s="73">
        <f t="shared" si="10"/>
        <v>5</v>
      </c>
      <c r="I117" s="73">
        <v>33</v>
      </c>
      <c r="J117" s="73">
        <v>2</v>
      </c>
      <c r="K117" s="72" t="str">
        <f t="shared" si="11"/>
        <v/>
      </c>
      <c r="L117" s="38" t="str">
        <f ca="1">VLOOKUP(B117,TA_Rubric!$A$1:$G$93,4+LEFT(Type!$B$1,1),)</f>
        <v>Sim</v>
      </c>
    </row>
    <row r="118" spans="1:12" ht="63.95" customHeight="1" x14ac:dyDescent="0.25">
      <c r="A118" s="39">
        <f t="shared" ca="1" si="7"/>
        <v>2</v>
      </c>
      <c r="B118" s="39">
        <f t="shared" ca="1" si="8"/>
        <v>34</v>
      </c>
      <c r="C118" s="49"/>
      <c r="D118" s="16" t="b">
        <f t="shared" ca="1" si="12"/>
        <v>0</v>
      </c>
      <c r="E118" s="42" t="str">
        <f ca="1">_xlfn.IFNA(VLOOKUP(B118,Rubric[],2+VALUE(LEFT(Type!$B$1,1)),),"")</f>
        <v>3. Atividade em território nacional durante o período de referência - j) Número total de comunicações de operações suspeitas efetuadas, em Portugal ou no exterior, relativamente a operações realizadas com destino para Portugal;</v>
      </c>
      <c r="F118" s="42" t="str">
        <f ca="1">_xlfn.IFNA(VLOOKUP(A118,Table4[[#All],[Id_Serv]:[Dsg_EN Servico]],2+VALUE(LEFT(Type!$B$1,1)),0),"")</f>
        <v>2. Serviços que permitam levantar numerário de uma conta de pagamento, bem como todas as operações necessárias para a gestão dessa conta;</v>
      </c>
      <c r="G118" s="43" t="b">
        <f t="shared" ca="1" si="9"/>
        <v>0</v>
      </c>
      <c r="H118" s="73">
        <f t="shared" si="10"/>
        <v>5</v>
      </c>
      <c r="I118" s="73">
        <v>34</v>
      </c>
      <c r="J118" s="73">
        <v>2</v>
      </c>
      <c r="K118" s="72" t="str">
        <f t="shared" si="11"/>
        <v/>
      </c>
      <c r="L118" s="38" t="str">
        <f ca="1">VLOOKUP(B118,TA_Rubric!$A$1:$G$93,4+LEFT(Type!$B$1,1),)</f>
        <v>Sim</v>
      </c>
    </row>
    <row r="119" spans="1:12" ht="63.95" customHeight="1" x14ac:dyDescent="0.25">
      <c r="A119" s="39">
        <f t="shared" ca="1" si="7"/>
        <v>2</v>
      </c>
      <c r="B119" s="39">
        <f t="shared" ca="1" si="8"/>
        <v>35</v>
      </c>
      <c r="C119" s="49"/>
      <c r="D119" s="16" t="b">
        <f t="shared" ca="1" si="12"/>
        <v>0</v>
      </c>
      <c r="E119" s="42" t="str">
        <f ca="1">_xlfn.IFNA(VLOOKUP(B119,Rubric[],2+VALUE(LEFT(Type!$B$1,1)),),"")</f>
        <v>3. Atividade em território nacional durante o período de referência - k) Montante agregado, em euros, das operações comunicadas a que se refere a alínea j);</v>
      </c>
      <c r="F119" s="42" t="str">
        <f ca="1">_xlfn.IFNA(VLOOKUP(A119,Table4[[#All],[Id_Serv]:[Dsg_EN Servico]],2+VALUE(LEFT(Type!$B$1,1)),0),"")</f>
        <v>2. Serviços que permitam levantar numerário de uma conta de pagamento, bem como todas as operações necessárias para a gestão dessa conta;</v>
      </c>
      <c r="G119" s="43" t="b">
        <f t="shared" ca="1" si="9"/>
        <v>0</v>
      </c>
      <c r="H119" s="73">
        <f t="shared" si="10"/>
        <v>5</v>
      </c>
      <c r="I119" s="73">
        <v>35</v>
      </c>
      <c r="J119" s="73">
        <v>2</v>
      </c>
      <c r="K119" s="72" t="str">
        <f t="shared" si="11"/>
        <v/>
      </c>
      <c r="L119" s="38" t="str">
        <f ca="1">VLOOKUP(B119,TA_Rubric!$A$1:$G$93,4+LEFT(Type!$B$1,1),)</f>
        <v>Sim</v>
      </c>
    </row>
    <row r="120" spans="1:12" ht="63.95" customHeight="1" x14ac:dyDescent="0.25">
      <c r="A120" s="39">
        <f t="shared" ca="1" si="7"/>
        <v>2</v>
      </c>
      <c r="B120" s="39">
        <f t="shared" ca="1" si="8"/>
        <v>36</v>
      </c>
      <c r="C120" s="49"/>
      <c r="D120" s="16" t="b">
        <f t="shared" ca="1" si="12"/>
        <v>0</v>
      </c>
      <c r="E120" s="42" t="str">
        <f ca="1">_xlfn.IFNA(VLOOKUP(B120,Rubric[],2+VALUE(LEFT(Type!$B$1,1)),),"")</f>
        <v>3. Atividade em território nacional durante o período de referência - l) Indicação das jurisdições associadas a um risco mais elevado que tiveram operações com origem em ou destino para Portugal, com exceção das já reportadas ao abrigo nas alíneas e) e f), desde que o montante agregado das operações de ou para essas jurisdições seja igual ou superior, no período de referência, a € 1 000 000. - 1.  ISO2</v>
      </c>
      <c r="F120" s="42" t="str">
        <f ca="1">_xlfn.IFNA(VLOOKUP(A120,Table4[[#All],[Id_Serv]:[Dsg_EN Servico]],2+VALUE(LEFT(Type!$B$1,1)),0),"")</f>
        <v>2. Serviços que permitam levantar numerário de uma conta de pagamento, bem como todas as operações necessárias para a gestão dessa conta;</v>
      </c>
      <c r="G120" s="43" t="b">
        <f t="shared" ca="1" si="9"/>
        <v>0</v>
      </c>
      <c r="H120" s="73">
        <f t="shared" si="10"/>
        <v>5</v>
      </c>
      <c r="I120" s="73">
        <v>36</v>
      </c>
      <c r="J120" s="73">
        <v>2</v>
      </c>
      <c r="K120" s="72" t="str">
        <f t="shared" si="11"/>
        <v/>
      </c>
      <c r="L120" s="38" t="str">
        <f ca="1">VLOOKUP(B120,TA_Rubric!$A$1:$G$93,4+LEFT(Type!$B$1,1),)</f>
        <v>Não</v>
      </c>
    </row>
    <row r="121" spans="1:12" ht="63.95" customHeight="1" x14ac:dyDescent="0.25">
      <c r="A121" s="39">
        <f t="shared" ca="1" si="7"/>
        <v>2</v>
      </c>
      <c r="B121" s="39">
        <f t="shared" ca="1" si="8"/>
        <v>37</v>
      </c>
      <c r="C121" s="49"/>
      <c r="D121" s="16" t="b">
        <f t="shared" ca="1" si="12"/>
        <v>0</v>
      </c>
      <c r="E121" s="42" t="str">
        <f ca="1">_xlfn.IFNA(VLOOKUP(B121,Rubric[],2+VALUE(LEFT(Type!$B$1,1)),),"")</f>
        <v>3. Atividade em território nacional durante o período de referência - l) Indicação das jurisdições associadas a um risco mais elevado que tiveram operações com origem em ou destino para Portugal, com exceção das já reportadas ao abrigo nas alíneas e) e f), desde que o montante agregado das operações de ou para essas jurisdições seja igual ou superior, no período de referência, a € 1 000 000. - 2.  ISO2</v>
      </c>
      <c r="F121" s="42" t="str">
        <f ca="1">_xlfn.IFNA(VLOOKUP(A121,Table4[[#All],[Id_Serv]:[Dsg_EN Servico]],2+VALUE(LEFT(Type!$B$1,1)),0),"")</f>
        <v>2. Serviços que permitam levantar numerário de uma conta de pagamento, bem como todas as operações necessárias para a gestão dessa conta;</v>
      </c>
      <c r="G121" s="43" t="b">
        <f t="shared" ca="1" si="9"/>
        <v>0</v>
      </c>
      <c r="H121" s="73">
        <f t="shared" si="10"/>
        <v>5</v>
      </c>
      <c r="I121" s="73">
        <v>37</v>
      </c>
      <c r="J121" s="73">
        <v>2</v>
      </c>
      <c r="K121" s="72" t="str">
        <f t="shared" si="11"/>
        <v/>
      </c>
      <c r="L121" s="38" t="str">
        <f ca="1">VLOOKUP(B121,TA_Rubric!$A$1:$G$93,4+LEFT(Type!$B$1,1),)</f>
        <v>Não</v>
      </c>
    </row>
    <row r="122" spans="1:12" ht="63.95" customHeight="1" x14ac:dyDescent="0.25">
      <c r="A122" s="39">
        <f t="shared" ca="1" si="7"/>
        <v>2</v>
      </c>
      <c r="B122" s="39">
        <f t="shared" ca="1" si="8"/>
        <v>38</v>
      </c>
      <c r="C122" s="49"/>
      <c r="D122" s="16" t="b">
        <f t="shared" ca="1" si="12"/>
        <v>0</v>
      </c>
      <c r="E122" s="42" t="str">
        <f ca="1">_xlfn.IFNA(VLOOKUP(B122,Rubric[],2+VALUE(LEFT(Type!$B$1,1)),),"")</f>
        <v>3. Atividade em território nacional durante o período de referência - l) Indicação das jurisdições associadas a um risco mais elevado que tiveram operações com origem em ou destino para Portugal, com exceção das já reportadas ao abrigo nas alíneas e) e f), desde que o montante agregado das operações de ou para essas jurisdições seja igual ou superior, no período de referência, a € 1 000 000. - 3.  ISO2</v>
      </c>
      <c r="F122" s="42" t="str">
        <f ca="1">_xlfn.IFNA(VLOOKUP(A122,Table4[[#All],[Id_Serv]:[Dsg_EN Servico]],2+VALUE(LEFT(Type!$B$1,1)),0),"")</f>
        <v>2. Serviços que permitam levantar numerário de uma conta de pagamento, bem como todas as operações necessárias para a gestão dessa conta;</v>
      </c>
      <c r="G122" s="43" t="b">
        <f t="shared" ca="1" si="9"/>
        <v>0</v>
      </c>
      <c r="H122" s="73">
        <f t="shared" si="10"/>
        <v>5</v>
      </c>
      <c r="I122" s="73">
        <v>38</v>
      </c>
      <c r="J122" s="73">
        <v>2</v>
      </c>
      <c r="K122" s="72" t="str">
        <f t="shared" si="11"/>
        <v/>
      </c>
      <c r="L122" s="38" t="str">
        <f ca="1">VLOOKUP(B122,TA_Rubric!$A$1:$G$93,4+LEFT(Type!$B$1,1),)</f>
        <v>Não</v>
      </c>
    </row>
    <row r="123" spans="1:12" ht="63.95" customHeight="1" x14ac:dyDescent="0.25">
      <c r="A123" s="39">
        <f t="shared" ca="1" si="7"/>
        <v>2</v>
      </c>
      <c r="B123" s="39">
        <f t="shared" ca="1" si="8"/>
        <v>39</v>
      </c>
      <c r="C123" s="49"/>
      <c r="D123" s="16" t="b">
        <f t="shared" ca="1" si="12"/>
        <v>0</v>
      </c>
      <c r="E123" s="42" t="str">
        <f ca="1">_xlfn.IFNA(VLOOKUP(B123,Rubric[],2+VALUE(LEFT(Type!$B$1,1)),),"")</f>
        <v>3. Atividade em território nacional durante o período de referência - l) Indicação das jurisdições associadas a um risco mais elevado que tiveram operações com origem em ou destino para Portugal, com exceção das já reportadas ao abrigo nas alíneas e) e f), desde que o montante agregado das operações de ou para essas jurisdições seja igual ou superior, no período de referência, a € 1 000 000. - 4.  ISO2</v>
      </c>
      <c r="F123" s="42" t="str">
        <f ca="1">_xlfn.IFNA(VLOOKUP(A123,Table4[[#All],[Id_Serv]:[Dsg_EN Servico]],2+VALUE(LEFT(Type!$B$1,1)),0),"")</f>
        <v>2. Serviços que permitam levantar numerário de uma conta de pagamento, bem como todas as operações necessárias para a gestão dessa conta;</v>
      </c>
      <c r="G123" s="43" t="b">
        <f t="shared" ca="1" si="9"/>
        <v>0</v>
      </c>
      <c r="H123" s="73">
        <f t="shared" si="10"/>
        <v>5</v>
      </c>
      <c r="I123" s="73">
        <v>39</v>
      </c>
      <c r="J123" s="73">
        <v>2</v>
      </c>
      <c r="K123" s="72" t="str">
        <f t="shared" si="11"/>
        <v/>
      </c>
      <c r="L123" s="38" t="str">
        <f ca="1">VLOOKUP(B123,TA_Rubric!$A$1:$G$93,4+LEFT(Type!$B$1,1),)</f>
        <v>Não</v>
      </c>
    </row>
    <row r="124" spans="1:12" ht="63.95" customHeight="1" x14ac:dyDescent="0.25">
      <c r="A124" s="39">
        <f t="shared" ca="1" si="7"/>
        <v>2</v>
      </c>
      <c r="B124" s="39">
        <f t="shared" ca="1" si="8"/>
        <v>40</v>
      </c>
      <c r="C124" s="49"/>
      <c r="D124" s="16" t="b">
        <f t="shared" ca="1" si="12"/>
        <v>0</v>
      </c>
      <c r="E124" s="42" t="str">
        <f ca="1">_xlfn.IFNA(VLOOKUP(B124,Rubric[],2+VALUE(LEFT(Type!$B$1,1)),),"")</f>
        <v>3. Atividade em território nacional durante o período de referência - l) Indicação das jurisdições associadas a um risco mais elevado que tiveram operações com origem em ou destino para Portugal, com exceção das já reportadas ao abrigo nas alíneas e) e f), desde que o montante agregado das operações de ou para essas jurisdições seja igual ou superior, no período de referência, a € 1 000 000. - 5.  ISO2</v>
      </c>
      <c r="F124" s="42" t="str">
        <f ca="1">_xlfn.IFNA(VLOOKUP(A124,Table4[[#All],[Id_Serv]:[Dsg_EN Servico]],2+VALUE(LEFT(Type!$B$1,1)),0),"")</f>
        <v>2. Serviços que permitam levantar numerário de uma conta de pagamento, bem como todas as operações necessárias para a gestão dessa conta;</v>
      </c>
      <c r="G124" s="43" t="b">
        <f t="shared" ca="1" si="9"/>
        <v>0</v>
      </c>
      <c r="H124" s="73">
        <f t="shared" si="10"/>
        <v>5</v>
      </c>
      <c r="I124" s="73">
        <v>40</v>
      </c>
      <c r="J124" s="73">
        <v>2</v>
      </c>
      <c r="K124" s="72" t="str">
        <f t="shared" si="11"/>
        <v/>
      </c>
      <c r="L124" s="38" t="str">
        <f ca="1">VLOOKUP(B124,TA_Rubric!$A$1:$G$93,4+LEFT(Type!$B$1,1),)</f>
        <v>Não</v>
      </c>
    </row>
    <row r="125" spans="1:12" ht="63.95" customHeight="1" x14ac:dyDescent="0.25">
      <c r="A125" s="39">
        <f t="shared" ca="1" si="7"/>
        <v>2</v>
      </c>
      <c r="B125" s="39">
        <f t="shared" ca="1" si="8"/>
        <v>41</v>
      </c>
      <c r="C125" s="49"/>
      <c r="D125" s="16" t="b">
        <f t="shared" ca="1" si="12"/>
        <v>0</v>
      </c>
      <c r="E125" s="42" t="str">
        <f ca="1">_xlfn.IFNA(VLOOKUP(B125,Rubric[],2+VALUE(LEFT(Type!$B$1,1)),),"")</f>
        <v>3. Atividade em território nacional durante o período de referência - l) Indicação das jurisdições associadas a um risco mais elevado que tiveram operações com origem em ou destino para Portugal, com exceção das já reportadas ao abrigo nas alíneas e) e f), desde que o montante agregado das operações de ou para essas jurisdições seja igual ou superior, no período de referência, a € 1 000 000. - 6.  ISO2</v>
      </c>
      <c r="F125" s="42" t="str">
        <f ca="1">_xlfn.IFNA(VLOOKUP(A125,Table4[[#All],[Id_Serv]:[Dsg_EN Servico]],2+VALUE(LEFT(Type!$B$1,1)),0),"")</f>
        <v>2. Serviços que permitam levantar numerário de uma conta de pagamento, bem como todas as operações necessárias para a gestão dessa conta;</v>
      </c>
      <c r="G125" s="43" t="b">
        <f t="shared" ca="1" si="9"/>
        <v>0</v>
      </c>
      <c r="H125" s="73">
        <f t="shared" si="10"/>
        <v>5</v>
      </c>
      <c r="I125" s="73">
        <v>41</v>
      </c>
      <c r="J125" s="73">
        <v>2</v>
      </c>
      <c r="K125" s="72" t="str">
        <f t="shared" si="11"/>
        <v/>
      </c>
      <c r="L125" s="38" t="str">
        <f ca="1">VLOOKUP(B125,TA_Rubric!$A$1:$G$93,4+LEFT(Type!$B$1,1),)</f>
        <v>Não</v>
      </c>
    </row>
    <row r="126" spans="1:12" ht="63.95" customHeight="1" x14ac:dyDescent="0.25">
      <c r="A126" s="39">
        <f t="shared" ca="1" si="7"/>
        <v>2</v>
      </c>
      <c r="B126" s="39">
        <f t="shared" ca="1" si="8"/>
        <v>42</v>
      </c>
      <c r="C126" s="49"/>
      <c r="D126" s="16" t="b">
        <f t="shared" ca="1" si="12"/>
        <v>0</v>
      </c>
      <c r="E126" s="42" t="str">
        <f ca="1">_xlfn.IFNA(VLOOKUP(B126,Rubric[],2+VALUE(LEFT(Type!$B$1,1)),),"")</f>
        <v>3. Atividade em território nacional durante o período de referência - l) Indicação das jurisdições associadas a um risco mais elevado que tiveram operações com origem em ou destino para Portugal, com exceção das já reportadas ao abrigo nas alíneas e) e f), desde que o montante agregado das operações de ou para essas jurisdições seja igual ou superior, no período de referência, a € 1 000 000. - 7.  ISO2</v>
      </c>
      <c r="F126" s="42" t="str">
        <f ca="1">_xlfn.IFNA(VLOOKUP(A126,Table4[[#All],[Id_Serv]:[Dsg_EN Servico]],2+VALUE(LEFT(Type!$B$1,1)),0),"")</f>
        <v>2. Serviços que permitam levantar numerário de uma conta de pagamento, bem como todas as operações necessárias para a gestão dessa conta;</v>
      </c>
      <c r="G126" s="43" t="b">
        <f t="shared" ca="1" si="9"/>
        <v>0</v>
      </c>
      <c r="H126" s="73">
        <f t="shared" si="10"/>
        <v>5</v>
      </c>
      <c r="I126" s="73">
        <v>42</v>
      </c>
      <c r="J126" s="73">
        <v>2</v>
      </c>
      <c r="K126" s="72" t="str">
        <f t="shared" si="11"/>
        <v/>
      </c>
      <c r="L126" s="38" t="str">
        <f ca="1">VLOOKUP(B126,TA_Rubric!$A$1:$G$93,4+LEFT(Type!$B$1,1),)</f>
        <v>Não</v>
      </c>
    </row>
    <row r="127" spans="1:12" ht="63.95" customHeight="1" x14ac:dyDescent="0.25">
      <c r="A127" s="39">
        <f t="shared" ca="1" si="7"/>
        <v>2</v>
      </c>
      <c r="B127" s="39">
        <f t="shared" ca="1" si="8"/>
        <v>43</v>
      </c>
      <c r="C127" s="49"/>
      <c r="D127" s="16" t="b">
        <f t="shared" ca="1" si="12"/>
        <v>0</v>
      </c>
      <c r="E127" s="42" t="str">
        <f ca="1">_xlfn.IFNA(VLOOKUP(B127,Rubric[],2+VALUE(LEFT(Type!$B$1,1)),),"")</f>
        <v>3. Atividade em território nacional durante o período de referência - l) Indicação das jurisdições associadas a um risco mais elevado que tiveram operações com origem em ou destino para Portugal, com exceção das já reportadas ao abrigo nas alíneas e) e f), desde que o montante agregado das operações de ou para essas jurisdições seja igual ou superior, no período de referência, a € 1 000 000. - 8.  ISO2</v>
      </c>
      <c r="F127" s="42" t="str">
        <f ca="1">_xlfn.IFNA(VLOOKUP(A127,Table4[[#All],[Id_Serv]:[Dsg_EN Servico]],2+VALUE(LEFT(Type!$B$1,1)),0),"")</f>
        <v>2. Serviços que permitam levantar numerário de uma conta de pagamento, bem como todas as operações necessárias para a gestão dessa conta;</v>
      </c>
      <c r="G127" s="43" t="b">
        <f t="shared" ca="1" si="9"/>
        <v>0</v>
      </c>
      <c r="H127" s="73">
        <f t="shared" si="10"/>
        <v>5</v>
      </c>
      <c r="I127" s="73">
        <v>43</v>
      </c>
      <c r="J127" s="73">
        <v>2</v>
      </c>
      <c r="K127" s="72" t="str">
        <f t="shared" si="11"/>
        <v/>
      </c>
      <c r="L127" s="38" t="str">
        <f ca="1">VLOOKUP(B127,TA_Rubric!$A$1:$G$93,4+LEFT(Type!$B$1,1),)</f>
        <v>Não</v>
      </c>
    </row>
    <row r="128" spans="1:12" ht="63.95" customHeight="1" x14ac:dyDescent="0.25">
      <c r="A128" s="39">
        <f t="shared" ca="1" si="7"/>
        <v>2</v>
      </c>
      <c r="B128" s="39">
        <f t="shared" ca="1" si="8"/>
        <v>44</v>
      </c>
      <c r="C128" s="49"/>
      <c r="D128" s="16" t="b">
        <f t="shared" ca="1" si="12"/>
        <v>0</v>
      </c>
      <c r="E128" s="42" t="str">
        <f ca="1">_xlfn.IFNA(VLOOKUP(B128,Rubric[],2+VALUE(LEFT(Type!$B$1,1)),),"")</f>
        <v>3. Atividade em território nacional durante o período de referência - l) Indicação das jurisdições associadas a um risco mais elevado que tiveram operações com origem em ou destino para Portugal, com exceção das já reportadas ao abrigo nas alíneas e) e f), desde que o montante agregado das operações de ou para essas jurisdições seja igual ou superior, no período de referência, a € 1 000 000. - 9.  ISO2</v>
      </c>
      <c r="F128" s="42" t="str">
        <f ca="1">_xlfn.IFNA(VLOOKUP(A128,Table4[[#All],[Id_Serv]:[Dsg_EN Servico]],2+VALUE(LEFT(Type!$B$1,1)),0),"")</f>
        <v>2. Serviços que permitam levantar numerário de uma conta de pagamento, bem como todas as operações necessárias para a gestão dessa conta;</v>
      </c>
      <c r="G128" s="43" t="b">
        <f t="shared" ca="1" si="9"/>
        <v>0</v>
      </c>
      <c r="H128" s="73">
        <f t="shared" si="10"/>
        <v>5</v>
      </c>
      <c r="I128" s="73">
        <v>44</v>
      </c>
      <c r="J128" s="73">
        <v>2</v>
      </c>
      <c r="K128" s="72" t="str">
        <f t="shared" si="11"/>
        <v/>
      </c>
      <c r="L128" s="38" t="str">
        <f ca="1">VLOOKUP(B128,TA_Rubric!$A$1:$G$93,4+LEFT(Type!$B$1,1),)</f>
        <v>Não</v>
      </c>
    </row>
    <row r="129" spans="1:12" ht="63.95" customHeight="1" x14ac:dyDescent="0.25">
      <c r="A129" s="39">
        <f t="shared" ca="1" si="7"/>
        <v>2</v>
      </c>
      <c r="B129" s="39">
        <f t="shared" ca="1" si="8"/>
        <v>45</v>
      </c>
      <c r="C129" s="49"/>
      <c r="D129" s="16" t="b">
        <f t="shared" ca="1" si="12"/>
        <v>0</v>
      </c>
      <c r="E129" s="42" t="str">
        <f ca="1">_xlfn.IFNA(VLOOKUP(B129,Rubric[],2+VALUE(LEFT(Type!$B$1,1)),),"")</f>
        <v>3. Atividade em território nacional durante o período de referência - l) Indicação das jurisdições associadas a um risco mais elevado que tiveram operações com origem em ou destino para Portugal, com exceção das já reportadas ao abrigo nas alíneas e) e f), desde que o montante agregado das operações de ou para essas jurisdições seja igual ou superior, no período de referência, a € 1 000 000. - 10. ISO2</v>
      </c>
      <c r="F129" s="42" t="str">
        <f ca="1">_xlfn.IFNA(VLOOKUP(A129,Table4[[#All],[Id_Serv]:[Dsg_EN Servico]],2+VALUE(LEFT(Type!$B$1,1)),0),"")</f>
        <v>2. Serviços que permitam levantar numerário de uma conta de pagamento, bem como todas as operações necessárias para a gestão dessa conta;</v>
      </c>
      <c r="G129" s="43" t="b">
        <f t="shared" ca="1" si="9"/>
        <v>0</v>
      </c>
      <c r="H129" s="73">
        <f t="shared" si="10"/>
        <v>5</v>
      </c>
      <c r="I129" s="73">
        <v>45</v>
      </c>
      <c r="J129" s="73">
        <v>2</v>
      </c>
      <c r="K129" s="72" t="str">
        <f t="shared" si="11"/>
        <v/>
      </c>
      <c r="L129" s="38" t="str">
        <f ca="1">VLOOKUP(B129,TA_Rubric!$A$1:$G$93,4+LEFT(Type!$B$1,1),)</f>
        <v>Não</v>
      </c>
    </row>
    <row r="130" spans="1:12" ht="63.95" customHeight="1" x14ac:dyDescent="0.25">
      <c r="A130" s="39">
        <f t="shared" ref="A130:A193" ca="1" si="13">INDIRECT("Type!"&amp;ADDRESS(H130,J130))</f>
        <v>2</v>
      </c>
      <c r="B130" s="39">
        <f t="shared" ref="B130:B193" ca="1" si="14">IF(A130="","",I130)</f>
        <v>46</v>
      </c>
      <c r="C130" s="49"/>
      <c r="D130" s="16" t="b">
        <f t="shared" ca="1" si="12"/>
        <v>0</v>
      </c>
      <c r="E130" s="42" t="str">
        <f ca="1">_xlfn.IFNA(VLOOKUP(B130,Rubric[],2+VALUE(LEFT(Type!$B$1,1)),),"")</f>
        <v>3. Atividade em território nacional durante o período de referência - l) Indicação das jurisdições associadas a um risco mais elevado que tiveram operações com origem em ou destino para Portugal, com exceção das já reportadas ao abrigo nas alíneas e) e f), desde que o montante agregado das operações de ou para essas jurisdições seja igual ou superior, no período de referência, a € 1 000 000. - 11. ISO2</v>
      </c>
      <c r="F130" s="42" t="str">
        <f ca="1">_xlfn.IFNA(VLOOKUP(A130,Table4[[#All],[Id_Serv]:[Dsg_EN Servico]],2+VALUE(LEFT(Type!$B$1,1)),0),"")</f>
        <v>2. Serviços que permitam levantar numerário de uma conta de pagamento, bem como todas as operações necessárias para a gestão dessa conta;</v>
      </c>
      <c r="G130" s="43" t="b">
        <f t="shared" ref="G130:G193" ca="1" si="15">IF(A130="",FALSE,INDIRECT("Type!"&amp;ADDRESS(H130,J130+2)))</f>
        <v>0</v>
      </c>
      <c r="H130" s="73">
        <f t="shared" si="10"/>
        <v>5</v>
      </c>
      <c r="I130" s="73">
        <v>46</v>
      </c>
      <c r="J130" s="73">
        <v>2</v>
      </c>
      <c r="K130" s="72" t="str">
        <f t="shared" si="11"/>
        <v/>
      </c>
      <c r="L130" s="38" t="str">
        <f ca="1">VLOOKUP(B130,TA_Rubric!$A$1:$G$93,4+LEFT(Type!$B$1,1),)</f>
        <v>Não</v>
      </c>
    </row>
    <row r="131" spans="1:12" ht="63.95" customHeight="1" x14ac:dyDescent="0.25">
      <c r="A131" s="39">
        <f t="shared" ca="1" si="13"/>
        <v>2</v>
      </c>
      <c r="B131" s="39">
        <f t="shared" ca="1" si="14"/>
        <v>47</v>
      </c>
      <c r="C131" s="49"/>
      <c r="D131" s="16" t="b">
        <f t="shared" ca="1" si="12"/>
        <v>0</v>
      </c>
      <c r="E131" s="42" t="str">
        <f ca="1">_xlfn.IFNA(VLOOKUP(B131,Rubric[],2+VALUE(LEFT(Type!$B$1,1)),),"")</f>
        <v>3. Atividade em território nacional durante o período de referência - l) Indicação das jurisdições associadas a um risco mais elevado que tiveram operações com origem em ou destino para Portugal, com exceção das já reportadas ao abrigo nas alíneas e) e f), desde que o montante agregado das operações de ou para essas jurisdições seja igual ou superior, no período de referência, a € 1 000 000. - 12. ISO2</v>
      </c>
      <c r="F131" s="42" t="str">
        <f ca="1">_xlfn.IFNA(VLOOKUP(A131,Table4[[#All],[Id_Serv]:[Dsg_EN Servico]],2+VALUE(LEFT(Type!$B$1,1)),0),"")</f>
        <v>2. Serviços que permitam levantar numerário de uma conta de pagamento, bem como todas as operações necessárias para a gestão dessa conta;</v>
      </c>
      <c r="G131" s="43" t="b">
        <f t="shared" ca="1" si="15"/>
        <v>0</v>
      </c>
      <c r="H131" s="73">
        <f t="shared" ref="H131:H194" si="16">IF(I130&gt;I131,H130+1,H130)</f>
        <v>5</v>
      </c>
      <c r="I131" s="73">
        <v>47</v>
      </c>
      <c r="J131" s="73">
        <v>2</v>
      </c>
      <c r="K131" s="72" t="str">
        <f t="shared" ref="K131:K194" si="17">IF(C131&lt;&gt;"",1,"")</f>
        <v/>
      </c>
      <c r="L131" s="38" t="str">
        <f ca="1">VLOOKUP(B131,TA_Rubric!$A$1:$G$93,4+LEFT(Type!$B$1,1),)</f>
        <v>Não</v>
      </c>
    </row>
    <row r="132" spans="1:12" ht="63.95" customHeight="1" x14ac:dyDescent="0.25">
      <c r="A132" s="39">
        <f t="shared" ca="1" si="13"/>
        <v>2</v>
      </c>
      <c r="B132" s="39">
        <f t="shared" ca="1" si="14"/>
        <v>48</v>
      </c>
      <c r="C132" s="49"/>
      <c r="D132" s="16" t="b">
        <f t="shared" ca="1" si="12"/>
        <v>0</v>
      </c>
      <c r="E132" s="42" t="str">
        <f ca="1">_xlfn.IFNA(VLOOKUP(B132,Rubric[],2+VALUE(LEFT(Type!$B$1,1)),),"")</f>
        <v>3. Atividade em território nacional durante o período de referência - l) Indicação das jurisdições associadas a um risco mais elevado que tiveram operações com origem em ou destino para Portugal, com exceção das já reportadas ao abrigo nas alíneas e) e f), desde que o montante agregado das operações de ou para essas jurisdições seja igual ou superior, no período de referência, a € 1 000 000. - 13. ISO2</v>
      </c>
      <c r="F132" s="42" t="str">
        <f ca="1">_xlfn.IFNA(VLOOKUP(A132,Table4[[#All],[Id_Serv]:[Dsg_EN Servico]],2+VALUE(LEFT(Type!$B$1,1)),0),"")</f>
        <v>2. Serviços que permitam levantar numerário de uma conta de pagamento, bem como todas as operações necessárias para a gestão dessa conta;</v>
      </c>
      <c r="G132" s="43" t="b">
        <f t="shared" ca="1" si="15"/>
        <v>0</v>
      </c>
      <c r="H132" s="73">
        <f t="shared" si="16"/>
        <v>5</v>
      </c>
      <c r="I132" s="73">
        <v>48</v>
      </c>
      <c r="J132" s="73">
        <v>2</v>
      </c>
      <c r="K132" s="72" t="str">
        <f t="shared" si="17"/>
        <v/>
      </c>
      <c r="L132" s="38" t="str">
        <f ca="1">VLOOKUP(B132,TA_Rubric!$A$1:$G$93,4+LEFT(Type!$B$1,1),)</f>
        <v>Não</v>
      </c>
    </row>
    <row r="133" spans="1:12" ht="63.95" customHeight="1" x14ac:dyDescent="0.25">
      <c r="A133" s="39">
        <f t="shared" ca="1" si="13"/>
        <v>2</v>
      </c>
      <c r="B133" s="39">
        <f t="shared" ca="1" si="14"/>
        <v>49</v>
      </c>
      <c r="C133" s="49"/>
      <c r="D133" s="16" t="b">
        <f t="shared" ca="1" si="12"/>
        <v>0</v>
      </c>
      <c r="E133" s="42" t="str">
        <f ca="1">_xlfn.IFNA(VLOOKUP(B133,Rubric[],2+VALUE(LEFT(Type!$B$1,1)),),"")</f>
        <v>3. Atividade em território nacional durante o período de referência - l) Indicação das jurisdições associadas a um risco mais elevado que tiveram operações com origem em ou destino para Portugal, com exceção das já reportadas ao abrigo nas alíneas e) e f), desde que o montante agregado das operações de ou para essas jurisdições seja igual ou superior, no período de referência, a € 1 000 000. - 14. ISO2</v>
      </c>
      <c r="F133" s="42" t="str">
        <f ca="1">_xlfn.IFNA(VLOOKUP(A133,Table4[[#All],[Id_Serv]:[Dsg_EN Servico]],2+VALUE(LEFT(Type!$B$1,1)),0),"")</f>
        <v>2. Serviços que permitam levantar numerário de uma conta de pagamento, bem como todas as operações necessárias para a gestão dessa conta;</v>
      </c>
      <c r="G133" s="43" t="b">
        <f t="shared" ca="1" si="15"/>
        <v>0</v>
      </c>
      <c r="H133" s="73">
        <f t="shared" si="16"/>
        <v>5</v>
      </c>
      <c r="I133" s="73">
        <v>49</v>
      </c>
      <c r="J133" s="73">
        <v>2</v>
      </c>
      <c r="K133" s="72" t="str">
        <f t="shared" si="17"/>
        <v/>
      </c>
      <c r="L133" s="38" t="str">
        <f ca="1">VLOOKUP(B133,TA_Rubric!$A$1:$G$93,4+LEFT(Type!$B$1,1),)</f>
        <v>Não</v>
      </c>
    </row>
    <row r="134" spans="1:12" ht="63.95" customHeight="1" x14ac:dyDescent="0.25">
      <c r="A134" s="39">
        <f t="shared" ca="1" si="13"/>
        <v>2</v>
      </c>
      <c r="B134" s="39">
        <f t="shared" ca="1" si="14"/>
        <v>50</v>
      </c>
      <c r="C134" s="49"/>
      <c r="D134" s="16" t="b">
        <f t="shared" ca="1" si="12"/>
        <v>0</v>
      </c>
      <c r="E134" s="42" t="str">
        <f ca="1">_xlfn.IFNA(VLOOKUP(B134,Rubric[],2+VALUE(LEFT(Type!$B$1,1)),),"")</f>
        <v>3. Atividade em território nacional durante o período de referência - l) Indicação das jurisdições associadas a um risco mais elevado que tiveram operações com origem em ou destino para Portugal, com exceção das já reportadas ao abrigo nas alíneas e) e f), desde que o montante agregado das operações de ou para essas jurisdições seja igual ou superior, no período de referência, a € 1 000 000. - 15. ISO2</v>
      </c>
      <c r="F134" s="42" t="str">
        <f ca="1">_xlfn.IFNA(VLOOKUP(A134,Table4[[#All],[Id_Serv]:[Dsg_EN Servico]],2+VALUE(LEFT(Type!$B$1,1)),0),"")</f>
        <v>2. Serviços que permitam levantar numerário de uma conta de pagamento, bem como todas as operações necessárias para a gestão dessa conta;</v>
      </c>
      <c r="G134" s="43" t="b">
        <f t="shared" ca="1" si="15"/>
        <v>0</v>
      </c>
      <c r="H134" s="73">
        <f t="shared" si="16"/>
        <v>5</v>
      </c>
      <c r="I134" s="73">
        <v>50</v>
      </c>
      <c r="J134" s="73">
        <v>2</v>
      </c>
      <c r="K134" s="72" t="str">
        <f t="shared" si="17"/>
        <v/>
      </c>
      <c r="L134" s="38" t="str">
        <f ca="1">VLOOKUP(B134,TA_Rubric!$A$1:$G$93,4+LEFT(Type!$B$1,1),)</f>
        <v>Não</v>
      </c>
    </row>
    <row r="135" spans="1:12" ht="63.95" customHeight="1" x14ac:dyDescent="0.25">
      <c r="A135" s="39">
        <f t="shared" ca="1" si="13"/>
        <v>2</v>
      </c>
      <c r="B135" s="39">
        <f t="shared" ca="1" si="14"/>
        <v>51</v>
      </c>
      <c r="C135" s="49"/>
      <c r="D135" s="16" t="b">
        <f t="shared" ca="1" si="12"/>
        <v>0</v>
      </c>
      <c r="E135" s="42" t="str">
        <f ca="1">_xlfn.IFNA(VLOOKUP(B135,Rubric[],2+VALUE(LEFT(Type!$B$1,1)),),"")</f>
        <v>3. Atividade em território nacional durante o período de referência - l) Indicação das jurisdições associadas a um risco mais elevado que tiveram operações com origem em ou destino para Portugal, com exceção das já reportadas ao abrigo nas alíneas e) e f), desde que o montante agregado das operações de ou para essas jurisdições seja igual ou superior, no período de referência, a € 1 000 000. - 16. ISO2</v>
      </c>
      <c r="F135" s="42" t="str">
        <f ca="1">_xlfn.IFNA(VLOOKUP(A135,Table4[[#All],[Id_Serv]:[Dsg_EN Servico]],2+VALUE(LEFT(Type!$B$1,1)),0),"")</f>
        <v>2. Serviços que permitam levantar numerário de uma conta de pagamento, bem como todas as operações necessárias para a gestão dessa conta;</v>
      </c>
      <c r="G135" s="43" t="b">
        <f t="shared" ca="1" si="15"/>
        <v>0</v>
      </c>
      <c r="H135" s="73">
        <f t="shared" si="16"/>
        <v>5</v>
      </c>
      <c r="I135" s="73">
        <v>51</v>
      </c>
      <c r="J135" s="73">
        <v>2</v>
      </c>
      <c r="K135" s="72" t="str">
        <f t="shared" si="17"/>
        <v/>
      </c>
      <c r="L135" s="38" t="str">
        <f ca="1">VLOOKUP(B135,TA_Rubric!$A$1:$G$93,4+LEFT(Type!$B$1,1),)</f>
        <v>Não</v>
      </c>
    </row>
    <row r="136" spans="1:12" ht="63.95" customHeight="1" x14ac:dyDescent="0.25">
      <c r="A136" s="39">
        <f t="shared" ca="1" si="13"/>
        <v>2</v>
      </c>
      <c r="B136" s="39">
        <f t="shared" ca="1" si="14"/>
        <v>52</v>
      </c>
      <c r="C136" s="49"/>
      <c r="D136" s="16" t="b">
        <f t="shared" ca="1" si="12"/>
        <v>0</v>
      </c>
      <c r="E136" s="42" t="str">
        <f ca="1">_xlfn.IFNA(VLOOKUP(B136,Rubric[],2+VALUE(LEFT(Type!$B$1,1)),),"")</f>
        <v>3. Atividade em território nacional durante o período de referência - l) Indicação das jurisdições associadas a um risco mais elevado que tiveram operações com origem em ou destino para Portugal, com exceção das já reportadas ao abrigo nas alíneas e) e f), desde que o montante agregado das operações de ou para essas jurisdições seja igual ou superior, no período de referência, a € 1 000 000. - 17. ISO2</v>
      </c>
      <c r="F136" s="42" t="str">
        <f ca="1">_xlfn.IFNA(VLOOKUP(A136,Table4[[#All],[Id_Serv]:[Dsg_EN Servico]],2+VALUE(LEFT(Type!$B$1,1)),0),"")</f>
        <v>2. Serviços que permitam levantar numerário de uma conta de pagamento, bem como todas as operações necessárias para a gestão dessa conta;</v>
      </c>
      <c r="G136" s="43" t="b">
        <f t="shared" ca="1" si="15"/>
        <v>0</v>
      </c>
      <c r="H136" s="73">
        <f t="shared" si="16"/>
        <v>5</v>
      </c>
      <c r="I136" s="73">
        <v>52</v>
      </c>
      <c r="J136" s="73">
        <v>2</v>
      </c>
      <c r="K136" s="72" t="str">
        <f t="shared" si="17"/>
        <v/>
      </c>
      <c r="L136" s="38" t="str">
        <f ca="1">VLOOKUP(B136,TA_Rubric!$A$1:$G$93,4+LEFT(Type!$B$1,1),)</f>
        <v>Não</v>
      </c>
    </row>
    <row r="137" spans="1:12" ht="63.95" customHeight="1" x14ac:dyDescent="0.25">
      <c r="A137" s="39">
        <f t="shared" ca="1" si="13"/>
        <v>2</v>
      </c>
      <c r="B137" s="39">
        <f t="shared" ca="1" si="14"/>
        <v>53</v>
      </c>
      <c r="C137" s="49"/>
      <c r="D137" s="16" t="b">
        <f t="shared" ca="1" si="12"/>
        <v>0</v>
      </c>
      <c r="E137" s="42" t="str">
        <f ca="1">_xlfn.IFNA(VLOOKUP(B137,Rubric[],2+VALUE(LEFT(Type!$B$1,1)),),"")</f>
        <v>3. Atividade em território nacional durante o período de referência - l) Indicação das jurisdições associadas a um risco mais elevado que tiveram operações com origem em ou destino para Portugal, com exceção das já reportadas ao abrigo nas alíneas e) e f), desde que o montante agregado das operações de ou para essas jurisdições seja igual ou superior, no período de referência, a € 1 000 000. - 18. ISO2</v>
      </c>
      <c r="F137" s="42" t="str">
        <f ca="1">_xlfn.IFNA(VLOOKUP(A137,Table4[[#All],[Id_Serv]:[Dsg_EN Servico]],2+VALUE(LEFT(Type!$B$1,1)),0),"")</f>
        <v>2. Serviços que permitam levantar numerário de uma conta de pagamento, bem como todas as operações necessárias para a gestão dessa conta;</v>
      </c>
      <c r="G137" s="43" t="b">
        <f t="shared" ca="1" si="15"/>
        <v>0</v>
      </c>
      <c r="H137" s="73">
        <f t="shared" si="16"/>
        <v>5</v>
      </c>
      <c r="I137" s="73">
        <v>53</v>
      </c>
      <c r="J137" s="73">
        <v>2</v>
      </c>
      <c r="K137" s="72" t="str">
        <f t="shared" si="17"/>
        <v/>
      </c>
      <c r="L137" s="38" t="str">
        <f ca="1">VLOOKUP(B137,TA_Rubric!$A$1:$G$93,4+LEFT(Type!$B$1,1),)</f>
        <v>Não</v>
      </c>
    </row>
    <row r="138" spans="1:12" ht="63.95" customHeight="1" x14ac:dyDescent="0.25">
      <c r="A138" s="39">
        <f t="shared" ca="1" si="13"/>
        <v>2</v>
      </c>
      <c r="B138" s="39">
        <f t="shared" ca="1" si="14"/>
        <v>54</v>
      </c>
      <c r="C138" s="49"/>
      <c r="D138" s="16" t="b">
        <f t="shared" ca="1" si="12"/>
        <v>0</v>
      </c>
      <c r="E138" s="42" t="str">
        <f ca="1">_xlfn.IFNA(VLOOKUP(B138,Rubric[],2+VALUE(LEFT(Type!$B$1,1)),),"")</f>
        <v>3. Atividade em território nacional durante o período de referência - l) Indicação das jurisdições associadas a um risco mais elevado que tiveram operações com origem em ou destino para Portugal, com exceção das já reportadas ao abrigo nas alíneas e) e f), desde que o montante agregado das operações de ou para essas jurisdições seja igual ou superior, no período de referência, a € 1 000 000. - 19. ISO2</v>
      </c>
      <c r="F138" s="42" t="str">
        <f ca="1">_xlfn.IFNA(VLOOKUP(A138,Table4[[#All],[Id_Serv]:[Dsg_EN Servico]],2+VALUE(LEFT(Type!$B$1,1)),0),"")</f>
        <v>2. Serviços que permitam levantar numerário de uma conta de pagamento, bem como todas as operações necessárias para a gestão dessa conta;</v>
      </c>
      <c r="G138" s="43" t="b">
        <f t="shared" ca="1" si="15"/>
        <v>0</v>
      </c>
      <c r="H138" s="73">
        <f t="shared" si="16"/>
        <v>5</v>
      </c>
      <c r="I138" s="73">
        <v>54</v>
      </c>
      <c r="J138" s="73">
        <v>2</v>
      </c>
      <c r="K138" s="72" t="str">
        <f t="shared" si="17"/>
        <v/>
      </c>
      <c r="L138" s="38" t="str">
        <f ca="1">VLOOKUP(B138,TA_Rubric!$A$1:$G$93,4+LEFT(Type!$B$1,1),)</f>
        <v>Não</v>
      </c>
    </row>
    <row r="139" spans="1:12" ht="63.95" customHeight="1" x14ac:dyDescent="0.25">
      <c r="A139" s="39">
        <f t="shared" ca="1" si="13"/>
        <v>2</v>
      </c>
      <c r="B139" s="39">
        <f t="shared" ca="1" si="14"/>
        <v>55</v>
      </c>
      <c r="C139" s="49"/>
      <c r="D139" s="16" t="b">
        <f t="shared" ca="1" si="12"/>
        <v>0</v>
      </c>
      <c r="E139" s="42" t="str">
        <f ca="1">_xlfn.IFNA(VLOOKUP(B139,Rubric[],2+VALUE(LEFT(Type!$B$1,1)),),"")</f>
        <v>3. Atividade em território nacional durante o período de referência - l) Indicação das jurisdições associadas a um risco mais elevado que tiveram operações com origem em ou destino para Portugal, com exceção das já reportadas ao abrigo nas alíneas e) e f), desde que o montante agregado das operações de ou para essas jurisdições seja igual ou superior, no período de referência, a € 1 000 000. - 20. ISO2</v>
      </c>
      <c r="F139" s="42" t="str">
        <f ca="1">_xlfn.IFNA(VLOOKUP(A139,Table4[[#All],[Id_Serv]:[Dsg_EN Servico]],2+VALUE(LEFT(Type!$B$1,1)),0),"")</f>
        <v>2. Serviços que permitam levantar numerário de uma conta de pagamento, bem como todas as operações necessárias para a gestão dessa conta;</v>
      </c>
      <c r="G139" s="43" t="b">
        <f t="shared" ca="1" si="15"/>
        <v>0</v>
      </c>
      <c r="H139" s="73">
        <f t="shared" si="16"/>
        <v>5</v>
      </c>
      <c r="I139" s="73">
        <v>55</v>
      </c>
      <c r="J139" s="73">
        <v>2</v>
      </c>
      <c r="K139" s="72" t="str">
        <f t="shared" si="17"/>
        <v/>
      </c>
      <c r="L139" s="38" t="str">
        <f ca="1">VLOOKUP(B139,TA_Rubric!$A$1:$G$93,4+LEFT(Type!$B$1,1),)</f>
        <v>Não</v>
      </c>
    </row>
    <row r="140" spans="1:12" ht="63.95" customHeight="1" x14ac:dyDescent="0.25">
      <c r="A140" s="39">
        <f t="shared" ca="1" si="13"/>
        <v>2</v>
      </c>
      <c r="B140" s="39">
        <f t="shared" ca="1" si="14"/>
        <v>56</v>
      </c>
      <c r="C140" s="49"/>
      <c r="D140" s="16" t="b">
        <f t="shared" ca="1" si="12"/>
        <v>0</v>
      </c>
      <c r="E140" s="42" t="str">
        <f ca="1">_xlfn.IFNA(VLOOKUP(B140,Rubric[],2+VALUE(LEFT(Type!$B$1,1)),),"")</f>
        <v>3. Atividade em território nacional durante o período de referência - l) Indicação das jurisdições associadas a um risco mais elevado que tiveram operações com origem em ou destino para Portugal, com exceção das já reportadas ao abrigo nas alíneas e) e f), desde que o montante agregado das operações de ou para essas jurisdições seja igual ou superior, no período de referência, a € 1 000 000. - 21. ISO2</v>
      </c>
      <c r="F140" s="42" t="str">
        <f ca="1">_xlfn.IFNA(VLOOKUP(A140,Table4[[#All],[Id_Serv]:[Dsg_EN Servico]],2+VALUE(LEFT(Type!$B$1,1)),0),"")</f>
        <v>2. Serviços que permitam levantar numerário de uma conta de pagamento, bem como todas as operações necessárias para a gestão dessa conta;</v>
      </c>
      <c r="G140" s="43" t="b">
        <f t="shared" ca="1" si="15"/>
        <v>0</v>
      </c>
      <c r="H140" s="73">
        <f t="shared" si="16"/>
        <v>5</v>
      </c>
      <c r="I140" s="73">
        <v>56</v>
      </c>
      <c r="J140" s="73">
        <v>2</v>
      </c>
      <c r="K140" s="72" t="str">
        <f t="shared" si="17"/>
        <v/>
      </c>
      <c r="L140" s="38" t="str">
        <f ca="1">VLOOKUP(B140,TA_Rubric!$A$1:$G$93,4+LEFT(Type!$B$1,1),)</f>
        <v>Não</v>
      </c>
    </row>
    <row r="141" spans="1:12" ht="63.95" customHeight="1" x14ac:dyDescent="0.25">
      <c r="A141" s="39">
        <f t="shared" ca="1" si="13"/>
        <v>2</v>
      </c>
      <c r="B141" s="39">
        <f t="shared" ca="1" si="14"/>
        <v>57</v>
      </c>
      <c r="C141" s="49"/>
      <c r="D141" s="16" t="b">
        <f t="shared" ca="1" si="12"/>
        <v>0</v>
      </c>
      <c r="E141" s="42" t="str">
        <f ca="1">_xlfn.IFNA(VLOOKUP(B141,Rubric[],2+VALUE(LEFT(Type!$B$1,1)),),"")</f>
        <v>3. Atividade em território nacional durante o período de referência - l) Indicação das jurisdições associadas a um risco mais elevado que tiveram operações com origem em ou destino para Portugal, com exceção das já reportadas ao abrigo nas alíneas e) e f), desde que o montante agregado das operações de ou para essas jurisdições seja igual ou superior, no período de referência, a € 1 000 000. - 22. ISO2</v>
      </c>
      <c r="F141" s="42" t="str">
        <f ca="1">_xlfn.IFNA(VLOOKUP(A141,Table4[[#All],[Id_Serv]:[Dsg_EN Servico]],2+VALUE(LEFT(Type!$B$1,1)),0),"")</f>
        <v>2. Serviços que permitam levantar numerário de uma conta de pagamento, bem como todas as operações necessárias para a gestão dessa conta;</v>
      </c>
      <c r="G141" s="43" t="b">
        <f t="shared" ca="1" si="15"/>
        <v>0</v>
      </c>
      <c r="H141" s="73">
        <f t="shared" si="16"/>
        <v>5</v>
      </c>
      <c r="I141" s="73">
        <v>57</v>
      </c>
      <c r="J141" s="73">
        <v>2</v>
      </c>
      <c r="K141" s="72" t="str">
        <f t="shared" si="17"/>
        <v/>
      </c>
      <c r="L141" s="38" t="str">
        <f ca="1">VLOOKUP(B141,TA_Rubric!$A$1:$G$93,4+LEFT(Type!$B$1,1),)</f>
        <v>Não</v>
      </c>
    </row>
    <row r="142" spans="1:12" ht="63.95" customHeight="1" x14ac:dyDescent="0.25">
      <c r="A142" s="39">
        <f t="shared" ca="1" si="13"/>
        <v>2</v>
      </c>
      <c r="B142" s="39">
        <f t="shared" ca="1" si="14"/>
        <v>58</v>
      </c>
      <c r="C142" s="49"/>
      <c r="D142" s="16" t="b">
        <f t="shared" ca="1" si="12"/>
        <v>0</v>
      </c>
      <c r="E142" s="42" t="str">
        <f ca="1">_xlfn.IFNA(VLOOKUP(B142,Rubric[],2+VALUE(LEFT(Type!$B$1,1)),),"")</f>
        <v>3. Atividade em território nacional durante o período de referência - l) Indicação das jurisdições associadas a um risco mais elevado que tiveram operações com origem em ou destino para Portugal, com exceção das já reportadas ao abrigo nas alíneas e) e f), desde que o montante agregado das operações de ou para essas jurisdições seja igual ou superior, no período de referência, a € 1 000 000. - 23. ISO2</v>
      </c>
      <c r="F142" s="42" t="str">
        <f ca="1">_xlfn.IFNA(VLOOKUP(A142,Table4[[#All],[Id_Serv]:[Dsg_EN Servico]],2+VALUE(LEFT(Type!$B$1,1)),0),"")</f>
        <v>2. Serviços que permitam levantar numerário de uma conta de pagamento, bem como todas as operações necessárias para a gestão dessa conta;</v>
      </c>
      <c r="G142" s="43" t="b">
        <f t="shared" ca="1" si="15"/>
        <v>0</v>
      </c>
      <c r="H142" s="73">
        <f t="shared" si="16"/>
        <v>5</v>
      </c>
      <c r="I142" s="73">
        <v>58</v>
      </c>
      <c r="J142" s="73">
        <v>2</v>
      </c>
      <c r="K142" s="72" t="str">
        <f t="shared" si="17"/>
        <v/>
      </c>
      <c r="L142" s="38" t="str">
        <f ca="1">VLOOKUP(B142,TA_Rubric!$A$1:$G$93,4+LEFT(Type!$B$1,1),)</f>
        <v>Não</v>
      </c>
    </row>
    <row r="143" spans="1:12" ht="63.95" customHeight="1" x14ac:dyDescent="0.25">
      <c r="A143" s="39">
        <f t="shared" ca="1" si="13"/>
        <v>2</v>
      </c>
      <c r="B143" s="39">
        <f t="shared" ca="1" si="14"/>
        <v>59</v>
      </c>
      <c r="C143" s="49"/>
      <c r="D143" s="16" t="b">
        <f t="shared" ca="1" si="12"/>
        <v>0</v>
      </c>
      <c r="E143" s="42" t="str">
        <f ca="1">_xlfn.IFNA(VLOOKUP(B143,Rubric[],2+VALUE(LEFT(Type!$B$1,1)),),"")</f>
        <v>3. Atividade em território nacional durante o período de referência - l) Indicação das jurisdições associadas a um risco mais elevado que tiveram operações com origem em ou destino para Portugal, com exceção das já reportadas ao abrigo nas alíneas e) e f), desde que o montante agregado das operações de ou para essas jurisdições seja igual ou superior, no período de referência, a € 1 000 000. - 24. ISO2</v>
      </c>
      <c r="F143" s="42" t="str">
        <f ca="1">_xlfn.IFNA(VLOOKUP(A143,Table4[[#All],[Id_Serv]:[Dsg_EN Servico]],2+VALUE(LEFT(Type!$B$1,1)),0),"")</f>
        <v>2. Serviços que permitam levantar numerário de uma conta de pagamento, bem como todas as operações necessárias para a gestão dessa conta;</v>
      </c>
      <c r="G143" s="43" t="b">
        <f t="shared" ca="1" si="15"/>
        <v>0</v>
      </c>
      <c r="H143" s="73">
        <f t="shared" si="16"/>
        <v>5</v>
      </c>
      <c r="I143" s="73">
        <v>59</v>
      </c>
      <c r="J143" s="73">
        <v>2</v>
      </c>
      <c r="K143" s="72" t="str">
        <f t="shared" si="17"/>
        <v/>
      </c>
      <c r="L143" s="38" t="str">
        <f ca="1">VLOOKUP(B143,TA_Rubric!$A$1:$G$93,4+LEFT(Type!$B$1,1),)</f>
        <v>Não</v>
      </c>
    </row>
    <row r="144" spans="1:12" ht="63.95" customHeight="1" x14ac:dyDescent="0.25">
      <c r="A144" s="39">
        <f t="shared" ca="1" si="13"/>
        <v>2</v>
      </c>
      <c r="B144" s="39">
        <f t="shared" ca="1" si="14"/>
        <v>60</v>
      </c>
      <c r="C144" s="49"/>
      <c r="D144" s="16" t="b">
        <f t="shared" ca="1" si="12"/>
        <v>0</v>
      </c>
      <c r="E144" s="42" t="str">
        <f ca="1">_xlfn.IFNA(VLOOKUP(B144,Rubric[],2+VALUE(LEFT(Type!$B$1,1)),),"")</f>
        <v>3. Atividade em território nacional durante o período de referência - l) Indicação das jurisdições associadas a um risco mais elevado que tiveram operações com origem em ou destino para Portugal, com exceção das já reportadas ao abrigo nas alíneas e) e f), desde que o montante agregado das operações de ou para essas jurisdições seja igual ou superior, no período de referência, a € 1 000 000. - 25. ISO2</v>
      </c>
      <c r="F144" s="42" t="str">
        <f ca="1">_xlfn.IFNA(VLOOKUP(A144,Table4[[#All],[Id_Serv]:[Dsg_EN Servico]],2+VALUE(LEFT(Type!$B$1,1)),0),"")</f>
        <v>2. Serviços que permitam levantar numerário de uma conta de pagamento, bem como todas as operações necessárias para a gestão dessa conta;</v>
      </c>
      <c r="G144" s="43" t="b">
        <f t="shared" ca="1" si="15"/>
        <v>0</v>
      </c>
      <c r="H144" s="73">
        <f t="shared" si="16"/>
        <v>5</v>
      </c>
      <c r="I144" s="73">
        <v>60</v>
      </c>
      <c r="J144" s="73">
        <v>2</v>
      </c>
      <c r="K144" s="72" t="str">
        <f t="shared" si="17"/>
        <v/>
      </c>
      <c r="L144" s="38" t="str">
        <f ca="1">VLOOKUP(B144,TA_Rubric!$A$1:$G$93,4+LEFT(Type!$B$1,1),)</f>
        <v>Não</v>
      </c>
    </row>
    <row r="145" spans="1:12" ht="63.95" customHeight="1" x14ac:dyDescent="0.25">
      <c r="A145" s="39">
        <f t="shared" ca="1" si="13"/>
        <v>2</v>
      </c>
      <c r="B145" s="39">
        <f t="shared" ca="1" si="14"/>
        <v>61</v>
      </c>
      <c r="C145" s="49"/>
      <c r="D145" s="16" t="b">
        <f t="shared" ca="1" si="12"/>
        <v>0</v>
      </c>
      <c r="E145" s="42" t="str">
        <f ca="1">_xlfn.IFNA(VLOOKUP(B145,Rubric[],2+VALUE(LEFT(Type!$B$1,1)),),"")</f>
        <v>3. Atividade em território nacional durante o período de referência - l) Indicação das jurisdições associadas a um risco mais elevado que tiveram operações com origem em ou destino para Portugal, com exceção das já reportadas ao abrigo nas alíneas e) e f), desde que o montante agregado das operações de ou para essas jurisdições seja igual ou superior, no período de referência, a € 1 000 000. - 26. ISO2</v>
      </c>
      <c r="F145" s="42" t="str">
        <f ca="1">_xlfn.IFNA(VLOOKUP(A145,Table4[[#All],[Id_Serv]:[Dsg_EN Servico]],2+VALUE(LEFT(Type!$B$1,1)),0),"")</f>
        <v>2. Serviços que permitam levantar numerário de uma conta de pagamento, bem como todas as operações necessárias para a gestão dessa conta;</v>
      </c>
      <c r="G145" s="43" t="b">
        <f t="shared" ca="1" si="15"/>
        <v>0</v>
      </c>
      <c r="H145" s="73">
        <f t="shared" si="16"/>
        <v>5</v>
      </c>
      <c r="I145" s="73">
        <v>61</v>
      </c>
      <c r="J145" s="73">
        <v>2</v>
      </c>
      <c r="K145" s="72" t="str">
        <f t="shared" si="17"/>
        <v/>
      </c>
      <c r="L145" s="38" t="str">
        <f ca="1">VLOOKUP(B145,TA_Rubric!$A$1:$G$93,4+LEFT(Type!$B$1,1),)</f>
        <v>Não</v>
      </c>
    </row>
    <row r="146" spans="1:12" ht="63.95" customHeight="1" x14ac:dyDescent="0.25">
      <c r="A146" s="39">
        <f t="shared" ca="1" si="13"/>
        <v>2</v>
      </c>
      <c r="B146" s="39">
        <f t="shared" ca="1" si="14"/>
        <v>62</v>
      </c>
      <c r="C146" s="49"/>
      <c r="D146" s="16" t="b">
        <f t="shared" ca="1" si="12"/>
        <v>0</v>
      </c>
      <c r="E146" s="42" t="str">
        <f ca="1">_xlfn.IFNA(VLOOKUP(B146,Rubric[],2+VALUE(LEFT(Type!$B$1,1)),),"")</f>
        <v>3. Atividade em território nacional durante o período de referência - l) Indicação das jurisdições associadas a um risco mais elevado que tiveram operações com origem em ou destino para Portugal, com exceção das já reportadas ao abrigo nas alíneas e) e f), desde que o montante agregado das operações de ou para essas jurisdições seja igual ou superior, no período de referência, a € 1 000 000. - 27. ISO2</v>
      </c>
      <c r="F146" s="42" t="str">
        <f ca="1">_xlfn.IFNA(VLOOKUP(A146,Table4[[#All],[Id_Serv]:[Dsg_EN Servico]],2+VALUE(LEFT(Type!$B$1,1)),0),"")</f>
        <v>2. Serviços que permitam levantar numerário de uma conta de pagamento, bem como todas as operações necessárias para a gestão dessa conta;</v>
      </c>
      <c r="G146" s="43" t="b">
        <f t="shared" ca="1" si="15"/>
        <v>0</v>
      </c>
      <c r="H146" s="73">
        <f t="shared" si="16"/>
        <v>5</v>
      </c>
      <c r="I146" s="73">
        <v>62</v>
      </c>
      <c r="J146" s="73">
        <v>2</v>
      </c>
      <c r="K146" s="72" t="str">
        <f t="shared" si="17"/>
        <v/>
      </c>
      <c r="L146" s="38" t="str">
        <f ca="1">VLOOKUP(B146,TA_Rubric!$A$1:$G$93,4+LEFT(Type!$B$1,1),)</f>
        <v>Não</v>
      </c>
    </row>
    <row r="147" spans="1:12" ht="63.95" customHeight="1" x14ac:dyDescent="0.25">
      <c r="A147" s="39">
        <f t="shared" ca="1" si="13"/>
        <v>2</v>
      </c>
      <c r="B147" s="39">
        <f t="shared" ca="1" si="14"/>
        <v>63</v>
      </c>
      <c r="C147" s="49"/>
      <c r="D147" s="16" t="b">
        <f t="shared" ca="1" si="12"/>
        <v>0</v>
      </c>
      <c r="E147" s="42" t="str">
        <f ca="1">_xlfn.IFNA(VLOOKUP(B147,Rubric[],2+VALUE(LEFT(Type!$B$1,1)),),"")</f>
        <v>3. Atividade em território nacional durante o período de referência - l) Indicação das jurisdições associadas a um risco mais elevado que tiveram operações com origem em ou destino para Portugal, com exceção das já reportadas ao abrigo nas alíneas e) e f), desde que o montante agregado das operações de ou para essas jurisdições seja igual ou superior, no período de referência, a € 1 000 000. - 28. ISO2</v>
      </c>
      <c r="F147" s="42" t="str">
        <f ca="1">_xlfn.IFNA(VLOOKUP(A147,Table4[[#All],[Id_Serv]:[Dsg_EN Servico]],2+VALUE(LEFT(Type!$B$1,1)),0),"")</f>
        <v>2. Serviços que permitam levantar numerário de uma conta de pagamento, bem como todas as operações necessárias para a gestão dessa conta;</v>
      </c>
      <c r="G147" s="43" t="b">
        <f t="shared" ca="1" si="15"/>
        <v>0</v>
      </c>
      <c r="H147" s="73">
        <f t="shared" si="16"/>
        <v>5</v>
      </c>
      <c r="I147" s="73">
        <v>63</v>
      </c>
      <c r="J147" s="73">
        <v>2</v>
      </c>
      <c r="K147" s="72" t="str">
        <f t="shared" si="17"/>
        <v/>
      </c>
      <c r="L147" s="38" t="str">
        <f ca="1">VLOOKUP(B147,TA_Rubric!$A$1:$G$93,4+LEFT(Type!$B$1,1),)</f>
        <v>Não</v>
      </c>
    </row>
    <row r="148" spans="1:12" ht="63.95" customHeight="1" x14ac:dyDescent="0.25">
      <c r="A148" s="39">
        <f t="shared" ca="1" si="13"/>
        <v>2</v>
      </c>
      <c r="B148" s="39">
        <f t="shared" ca="1" si="14"/>
        <v>64</v>
      </c>
      <c r="C148" s="49"/>
      <c r="D148" s="16" t="b">
        <f t="shared" ca="1" si="12"/>
        <v>0</v>
      </c>
      <c r="E148" s="42" t="str">
        <f ca="1">_xlfn.IFNA(VLOOKUP(B148,Rubric[],2+VALUE(LEFT(Type!$B$1,1)),),"")</f>
        <v>3. Atividade em território nacional durante o período de referência - l) Indicação das jurisdições associadas a um risco mais elevado que tiveram operações com origem em ou destino para Portugal, com exceção das já reportadas ao abrigo nas alíneas e) e f), desde que o montante agregado das operações de ou para essas jurisdições seja igual ou superior, no período de referência, a € 1 000 000. - 29. ISO2</v>
      </c>
      <c r="F148" s="42" t="str">
        <f ca="1">_xlfn.IFNA(VLOOKUP(A148,Table4[[#All],[Id_Serv]:[Dsg_EN Servico]],2+VALUE(LEFT(Type!$B$1,1)),0),"")</f>
        <v>2. Serviços que permitam levantar numerário de uma conta de pagamento, bem como todas as operações necessárias para a gestão dessa conta;</v>
      </c>
      <c r="G148" s="43" t="b">
        <f t="shared" ca="1" si="15"/>
        <v>0</v>
      </c>
      <c r="H148" s="73">
        <f t="shared" si="16"/>
        <v>5</v>
      </c>
      <c r="I148" s="73">
        <v>64</v>
      </c>
      <c r="J148" s="73">
        <v>2</v>
      </c>
      <c r="K148" s="72" t="str">
        <f t="shared" si="17"/>
        <v/>
      </c>
      <c r="L148" s="38" t="str">
        <f ca="1">VLOOKUP(B148,TA_Rubric!$A$1:$G$93,4+LEFT(Type!$B$1,1),)</f>
        <v>Não</v>
      </c>
    </row>
    <row r="149" spans="1:12" ht="63.95" customHeight="1" x14ac:dyDescent="0.25">
      <c r="A149" s="39">
        <f t="shared" ca="1" si="13"/>
        <v>2</v>
      </c>
      <c r="B149" s="39">
        <f t="shared" ca="1" si="14"/>
        <v>65</v>
      </c>
      <c r="C149" s="49"/>
      <c r="D149" s="16" t="b">
        <f t="shared" ca="1" si="12"/>
        <v>0</v>
      </c>
      <c r="E149" s="42" t="str">
        <f ca="1">_xlfn.IFNA(VLOOKUP(B149,Rubric[],2+VALUE(LEFT(Type!$B$1,1)),),"")</f>
        <v>3. Atividade em território nacional durante o período de referência - l) Indicação das jurisdições associadas a um risco mais elevado que tiveram operações com origem em ou destino para Portugal, com exceção das já reportadas ao abrigo nas alíneas e) e f), desde que o montante agregado das operações de ou para essas jurisdições seja igual ou superior, no período de referência, a € 1 000 000. - 30. ISO2</v>
      </c>
      <c r="F149" s="42" t="str">
        <f ca="1">_xlfn.IFNA(VLOOKUP(A149,Table4[[#All],[Id_Serv]:[Dsg_EN Servico]],2+VALUE(LEFT(Type!$B$1,1)),0),"")</f>
        <v>2. Serviços que permitam levantar numerário de uma conta de pagamento, bem como todas as operações necessárias para a gestão dessa conta;</v>
      </c>
      <c r="G149" s="43" t="b">
        <f t="shared" ca="1" si="15"/>
        <v>0</v>
      </c>
      <c r="H149" s="73">
        <f t="shared" si="16"/>
        <v>5</v>
      </c>
      <c r="I149" s="73">
        <v>65</v>
      </c>
      <c r="J149" s="73">
        <v>2</v>
      </c>
      <c r="K149" s="72" t="str">
        <f t="shared" si="17"/>
        <v/>
      </c>
      <c r="L149" s="38" t="str">
        <f ca="1">VLOOKUP(B149,TA_Rubric!$A$1:$G$93,4+LEFT(Type!$B$1,1),)</f>
        <v>Não</v>
      </c>
    </row>
    <row r="150" spans="1:12" ht="63.95" customHeight="1" x14ac:dyDescent="0.25">
      <c r="A150" s="39">
        <f t="shared" ca="1" si="13"/>
        <v>2</v>
      </c>
      <c r="B150" s="39">
        <f t="shared" ca="1" si="14"/>
        <v>66</v>
      </c>
      <c r="C150" s="49"/>
      <c r="D150" s="16" t="b">
        <f t="shared" ca="1" si="12"/>
        <v>0</v>
      </c>
      <c r="E150" s="42" t="str">
        <f ca="1">_xlfn.IFNA(VLOOKUP(B150,Rubric[],2+VALUE(LEFT(Type!$B$1,1)),),"")</f>
        <v>3. Atividade em território nacional durante o período de referência - l) Indicação das jurisdições associadas a um risco mais elevado que tiveram operações com origem em ou destino para Portugal, com exceção das já reportadas ao abrigo nas alíneas e) e f), desde que o montante agregado das operações de ou para essas jurisdições seja igual ou superior, no período de referência, a € 1 000 000. - 31. ISO2</v>
      </c>
      <c r="F150" s="42" t="str">
        <f ca="1">_xlfn.IFNA(VLOOKUP(A150,Table4[[#All],[Id_Serv]:[Dsg_EN Servico]],2+VALUE(LEFT(Type!$B$1,1)),0),"")</f>
        <v>2. Serviços que permitam levantar numerário de uma conta de pagamento, bem como todas as operações necessárias para a gestão dessa conta;</v>
      </c>
      <c r="G150" s="43" t="b">
        <f t="shared" ca="1" si="15"/>
        <v>0</v>
      </c>
      <c r="H150" s="73">
        <f t="shared" si="16"/>
        <v>5</v>
      </c>
      <c r="I150" s="73">
        <v>66</v>
      </c>
      <c r="J150" s="73">
        <v>2</v>
      </c>
      <c r="K150" s="72" t="str">
        <f t="shared" si="17"/>
        <v/>
      </c>
      <c r="L150" s="38" t="str">
        <f ca="1">VLOOKUP(B150,TA_Rubric!$A$1:$G$93,4+LEFT(Type!$B$1,1),)</f>
        <v>Não</v>
      </c>
    </row>
    <row r="151" spans="1:12" ht="63.95" customHeight="1" x14ac:dyDescent="0.25">
      <c r="A151" s="39">
        <f t="shared" ca="1" si="13"/>
        <v>2</v>
      </c>
      <c r="B151" s="39">
        <f t="shared" ca="1" si="14"/>
        <v>67</v>
      </c>
      <c r="C151" s="49"/>
      <c r="D151" s="16" t="b">
        <f t="shared" ca="1" si="12"/>
        <v>0</v>
      </c>
      <c r="E151" s="42" t="str">
        <f ca="1">_xlfn.IFNA(VLOOKUP(B151,Rubric[],2+VALUE(LEFT(Type!$B$1,1)),),"")</f>
        <v>3. Atividade em território nacional durante o período de referência - l) Indicação das jurisdições associadas a um risco mais elevado que tiveram operações com origem em ou destino para Portugal, com exceção das já reportadas ao abrigo nas alíneas e) e f), desde que o montante agregado das operações de ou para essas jurisdições seja igual ou superior, no período de referência, a € 1 000 000. - 32. ISO2</v>
      </c>
      <c r="F151" s="42" t="str">
        <f ca="1">_xlfn.IFNA(VLOOKUP(A151,Table4[[#All],[Id_Serv]:[Dsg_EN Servico]],2+VALUE(LEFT(Type!$B$1,1)),0),"")</f>
        <v>2. Serviços que permitam levantar numerário de uma conta de pagamento, bem como todas as operações necessárias para a gestão dessa conta;</v>
      </c>
      <c r="G151" s="43" t="b">
        <f t="shared" ca="1" si="15"/>
        <v>0</v>
      </c>
      <c r="H151" s="73">
        <f t="shared" si="16"/>
        <v>5</v>
      </c>
      <c r="I151" s="73">
        <v>67</v>
      </c>
      <c r="J151" s="73">
        <v>2</v>
      </c>
      <c r="K151" s="72" t="str">
        <f t="shared" si="17"/>
        <v/>
      </c>
      <c r="L151" s="38" t="str">
        <f ca="1">VLOOKUP(B151,TA_Rubric!$A$1:$G$93,4+LEFT(Type!$B$1,1),)</f>
        <v>Não</v>
      </c>
    </row>
    <row r="152" spans="1:12" ht="63.95" customHeight="1" x14ac:dyDescent="0.25">
      <c r="A152" s="39">
        <f t="shared" ca="1" si="13"/>
        <v>2</v>
      </c>
      <c r="B152" s="39">
        <f t="shared" ca="1" si="14"/>
        <v>68</v>
      </c>
      <c r="C152" s="49"/>
      <c r="D152" s="16" t="b">
        <f t="shared" ca="1" si="12"/>
        <v>0</v>
      </c>
      <c r="E152" s="42" t="str">
        <f ca="1">_xlfn.IFNA(VLOOKUP(B152,Rubric[],2+VALUE(LEFT(Type!$B$1,1)),),"")</f>
        <v>3. Atividade em território nacional durante o período de referência - l) Indicação das jurisdições associadas a um risco mais elevado que tiveram operações com origem em ou destino para Portugal, com exceção das já reportadas ao abrigo nas alíneas e) e f), desde que o montante agregado das operações de ou para essas jurisdições seja igual ou superior, no período de referência, a € 1 000 000. - 33. ISO2</v>
      </c>
      <c r="F152" s="42" t="str">
        <f ca="1">_xlfn.IFNA(VLOOKUP(A152,Table4[[#All],[Id_Serv]:[Dsg_EN Servico]],2+VALUE(LEFT(Type!$B$1,1)),0),"")</f>
        <v>2. Serviços que permitam levantar numerário de uma conta de pagamento, bem como todas as operações necessárias para a gestão dessa conta;</v>
      </c>
      <c r="G152" s="43" t="b">
        <f t="shared" ca="1" si="15"/>
        <v>0</v>
      </c>
      <c r="H152" s="73">
        <f t="shared" si="16"/>
        <v>5</v>
      </c>
      <c r="I152" s="73">
        <v>68</v>
      </c>
      <c r="J152" s="73">
        <v>2</v>
      </c>
      <c r="K152" s="72" t="str">
        <f t="shared" si="17"/>
        <v/>
      </c>
      <c r="L152" s="38" t="str">
        <f ca="1">VLOOKUP(B152,TA_Rubric!$A$1:$G$93,4+LEFT(Type!$B$1,1),)</f>
        <v>Não</v>
      </c>
    </row>
    <row r="153" spans="1:12" ht="63.95" customHeight="1" x14ac:dyDescent="0.25">
      <c r="A153" s="39">
        <f t="shared" ca="1" si="13"/>
        <v>2</v>
      </c>
      <c r="B153" s="39">
        <f t="shared" ca="1" si="14"/>
        <v>69</v>
      </c>
      <c r="C153" s="49"/>
      <c r="D153" s="16" t="b">
        <f t="shared" ca="1" si="12"/>
        <v>0</v>
      </c>
      <c r="E153" s="42" t="str">
        <f ca="1">_xlfn.IFNA(VLOOKUP(B153,Rubric[],2+VALUE(LEFT(Type!$B$1,1)),),"")</f>
        <v>3. Atividade em território nacional durante o período de referência - l) Indicação das jurisdições associadas a um risco mais elevado que tiveram operações com origem em ou destino para Portugal, com exceção das já reportadas ao abrigo nas alíneas e) e f), desde que o montante agregado das operações de ou para essas jurisdições seja igual ou superior, no período de referência, a € 1 000 000. - 34. ISO2</v>
      </c>
      <c r="F153" s="42" t="str">
        <f ca="1">_xlfn.IFNA(VLOOKUP(A153,Table4[[#All],[Id_Serv]:[Dsg_EN Servico]],2+VALUE(LEFT(Type!$B$1,1)),0),"")</f>
        <v>2. Serviços que permitam levantar numerário de uma conta de pagamento, bem como todas as operações necessárias para a gestão dessa conta;</v>
      </c>
      <c r="G153" s="43" t="b">
        <f t="shared" ca="1" si="15"/>
        <v>0</v>
      </c>
      <c r="H153" s="73">
        <f t="shared" si="16"/>
        <v>5</v>
      </c>
      <c r="I153" s="73">
        <v>69</v>
      </c>
      <c r="J153" s="73">
        <v>2</v>
      </c>
      <c r="K153" s="72" t="str">
        <f t="shared" si="17"/>
        <v/>
      </c>
      <c r="L153" s="38" t="str">
        <f ca="1">VLOOKUP(B153,TA_Rubric!$A$1:$G$93,4+LEFT(Type!$B$1,1),)</f>
        <v>Não</v>
      </c>
    </row>
    <row r="154" spans="1:12" ht="63.95" customHeight="1" x14ac:dyDescent="0.25">
      <c r="A154" s="39">
        <f t="shared" ca="1" si="13"/>
        <v>2</v>
      </c>
      <c r="B154" s="39">
        <f t="shared" ca="1" si="14"/>
        <v>70</v>
      </c>
      <c r="C154" s="49"/>
      <c r="D154" s="16" t="b">
        <f t="shared" ca="1" si="12"/>
        <v>0</v>
      </c>
      <c r="E154" s="42" t="str">
        <f ca="1">_xlfn.IFNA(VLOOKUP(B154,Rubric[],2+VALUE(LEFT(Type!$B$1,1)),),"")</f>
        <v>3. Atividade em território nacional durante o período de referência - l) Indicação das jurisdições associadas a um risco mais elevado que tiveram operações com origem em ou destino para Portugal, com exceção das já reportadas ao abrigo nas alíneas e) e f), desde que o montante agregado das operações de ou para essas jurisdições seja igual ou superior, no período de referência, a € 1 000 000. - 35. ISO2</v>
      </c>
      <c r="F154" s="42" t="str">
        <f ca="1">_xlfn.IFNA(VLOOKUP(A154,Table4[[#All],[Id_Serv]:[Dsg_EN Servico]],2+VALUE(LEFT(Type!$B$1,1)),0),"")</f>
        <v>2. Serviços que permitam levantar numerário de uma conta de pagamento, bem como todas as operações necessárias para a gestão dessa conta;</v>
      </c>
      <c r="G154" s="43" t="b">
        <f t="shared" ca="1" si="15"/>
        <v>0</v>
      </c>
      <c r="H154" s="73">
        <f t="shared" si="16"/>
        <v>5</v>
      </c>
      <c r="I154" s="73">
        <v>70</v>
      </c>
      <c r="J154" s="73">
        <v>2</v>
      </c>
      <c r="K154" s="72" t="str">
        <f t="shared" si="17"/>
        <v/>
      </c>
      <c r="L154" s="38" t="str">
        <f ca="1">VLOOKUP(B154,TA_Rubric!$A$1:$G$93,4+LEFT(Type!$B$1,1),)</f>
        <v>Não</v>
      </c>
    </row>
    <row r="155" spans="1:12" ht="63.95" customHeight="1" x14ac:dyDescent="0.25">
      <c r="A155" s="39">
        <f t="shared" ca="1" si="13"/>
        <v>2</v>
      </c>
      <c r="B155" s="39">
        <f t="shared" ca="1" si="14"/>
        <v>71</v>
      </c>
      <c r="C155" s="49"/>
      <c r="D155" s="16" t="b">
        <f t="shared" ca="1" si="12"/>
        <v>0</v>
      </c>
      <c r="E155" s="42" t="str">
        <f ca="1">_xlfn.IFNA(VLOOKUP(B155,Rubric[],2+VALUE(LEFT(Type!$B$1,1)),),"")</f>
        <v>3. Atividade em território nacional durante o período de referência - l) Indicação das jurisdições associadas a um risco mais elevado que tiveram operações com origem em ou destino para Portugal, com exceção das já reportadas ao abrigo nas alíneas e) e f), desde que o montante agregado das operações de ou para essas jurisdições seja igual ou superior, no período de referência, a € 1 000 000. - 36. ISO2</v>
      </c>
      <c r="F155" s="42" t="str">
        <f ca="1">_xlfn.IFNA(VLOOKUP(A155,Table4[[#All],[Id_Serv]:[Dsg_EN Servico]],2+VALUE(LEFT(Type!$B$1,1)),0),"")</f>
        <v>2. Serviços que permitam levantar numerário de uma conta de pagamento, bem como todas as operações necessárias para a gestão dessa conta;</v>
      </c>
      <c r="G155" s="43" t="b">
        <f t="shared" ca="1" si="15"/>
        <v>0</v>
      </c>
      <c r="H155" s="73">
        <f t="shared" si="16"/>
        <v>5</v>
      </c>
      <c r="I155" s="73">
        <v>71</v>
      </c>
      <c r="J155" s="73">
        <v>2</v>
      </c>
      <c r="K155" s="72" t="str">
        <f t="shared" si="17"/>
        <v/>
      </c>
      <c r="L155" s="38" t="str">
        <f ca="1">VLOOKUP(B155,TA_Rubric!$A$1:$G$93,4+LEFT(Type!$B$1,1),)</f>
        <v>Não</v>
      </c>
    </row>
    <row r="156" spans="1:12" ht="63.95" customHeight="1" x14ac:dyDescent="0.25">
      <c r="A156" s="39">
        <f t="shared" ca="1" si="13"/>
        <v>2</v>
      </c>
      <c r="B156" s="39">
        <f t="shared" ca="1" si="14"/>
        <v>72</v>
      </c>
      <c r="C156" s="49"/>
      <c r="D156" s="16" t="b">
        <f t="shared" ca="1" si="12"/>
        <v>0</v>
      </c>
      <c r="E156" s="42" t="str">
        <f ca="1">_xlfn.IFNA(VLOOKUP(B156,Rubric[],2+VALUE(LEFT(Type!$B$1,1)),),"")</f>
        <v>3. Atividade em território nacional durante o período de referência - l) Indicação das jurisdições associadas a um risco mais elevado que tiveram operações com origem em ou destino para Portugal, com exceção das já reportadas ao abrigo nas alíneas e) e f), desde que o montante agregado das operações de ou para essas jurisdições seja igual ou superior, no período de referência, a € 1 000 000. - 37. ISO2</v>
      </c>
      <c r="F156" s="42" t="str">
        <f ca="1">_xlfn.IFNA(VLOOKUP(A156,Table4[[#All],[Id_Serv]:[Dsg_EN Servico]],2+VALUE(LEFT(Type!$B$1,1)),0),"")</f>
        <v>2. Serviços que permitam levantar numerário de uma conta de pagamento, bem como todas as operações necessárias para a gestão dessa conta;</v>
      </c>
      <c r="G156" s="43" t="b">
        <f t="shared" ca="1" si="15"/>
        <v>0</v>
      </c>
      <c r="H156" s="73">
        <f t="shared" si="16"/>
        <v>5</v>
      </c>
      <c r="I156" s="73">
        <v>72</v>
      </c>
      <c r="J156" s="73">
        <v>2</v>
      </c>
      <c r="K156" s="72" t="str">
        <f t="shared" si="17"/>
        <v/>
      </c>
      <c r="L156" s="38" t="str">
        <f ca="1">VLOOKUP(B156,TA_Rubric!$A$1:$G$93,4+LEFT(Type!$B$1,1),)</f>
        <v>Não</v>
      </c>
    </row>
    <row r="157" spans="1:12" ht="63.95" customHeight="1" x14ac:dyDescent="0.25">
      <c r="A157" s="39">
        <f t="shared" ca="1" si="13"/>
        <v>2</v>
      </c>
      <c r="B157" s="39">
        <f t="shared" ca="1" si="14"/>
        <v>73</v>
      </c>
      <c r="C157" s="49"/>
      <c r="D157" s="16" t="b">
        <f t="shared" ca="1" si="12"/>
        <v>0</v>
      </c>
      <c r="E157" s="42" t="str">
        <f ca="1">_xlfn.IFNA(VLOOKUP(B157,Rubric[],2+VALUE(LEFT(Type!$B$1,1)),),"")</f>
        <v>3. Atividade em território nacional durante o período de referência - l) Indicação das jurisdições associadas a um risco mais elevado que tiveram operações com origem em ou destino para Portugal, com exceção das já reportadas ao abrigo nas alíneas e) e f), desde que o montante agregado das operações de ou para essas jurisdições seja igual ou superior, no período de referência, a € 1 000 000. - 38. ISO2</v>
      </c>
      <c r="F157" s="42" t="str">
        <f ca="1">_xlfn.IFNA(VLOOKUP(A157,Table4[[#All],[Id_Serv]:[Dsg_EN Servico]],2+VALUE(LEFT(Type!$B$1,1)),0),"")</f>
        <v>2. Serviços que permitam levantar numerário de uma conta de pagamento, bem como todas as operações necessárias para a gestão dessa conta;</v>
      </c>
      <c r="G157" s="43" t="b">
        <f t="shared" ca="1" si="15"/>
        <v>0</v>
      </c>
      <c r="H157" s="73">
        <f t="shared" si="16"/>
        <v>5</v>
      </c>
      <c r="I157" s="73">
        <v>73</v>
      </c>
      <c r="J157" s="73">
        <v>2</v>
      </c>
      <c r="K157" s="72" t="str">
        <f t="shared" si="17"/>
        <v/>
      </c>
      <c r="L157" s="38" t="str">
        <f ca="1">VLOOKUP(B157,TA_Rubric!$A$1:$G$93,4+LEFT(Type!$B$1,1),)</f>
        <v>Não</v>
      </c>
    </row>
    <row r="158" spans="1:12" ht="63.95" customHeight="1" x14ac:dyDescent="0.25">
      <c r="A158" s="39">
        <f t="shared" ca="1" si="13"/>
        <v>2</v>
      </c>
      <c r="B158" s="39">
        <f t="shared" ca="1" si="14"/>
        <v>74</v>
      </c>
      <c r="C158" s="49"/>
      <c r="D158" s="16" t="b">
        <f t="shared" ref="D158:D221" ca="1" si="18">IF(G158=FALSE,FALSE,IF(ISBLANK(C158),FALSE,TRUE))</f>
        <v>0</v>
      </c>
      <c r="E158" s="42" t="str">
        <f ca="1">_xlfn.IFNA(VLOOKUP(B158,Rubric[],2+VALUE(LEFT(Type!$B$1,1)),),"")</f>
        <v>3. Atividade em território nacional durante o período de referência - l) Indicação das jurisdições associadas a um risco mais elevado que tiveram operações com origem em ou destino para Portugal, com exceção das já reportadas ao abrigo nas alíneas e) e f), desde que o montante agregado das operações de ou para essas jurisdições seja igual ou superior, no período de referência, a € 1 000 000. - 39. ISO2</v>
      </c>
      <c r="F158" s="42" t="str">
        <f ca="1">_xlfn.IFNA(VLOOKUP(A158,Table4[[#All],[Id_Serv]:[Dsg_EN Servico]],2+VALUE(LEFT(Type!$B$1,1)),0),"")</f>
        <v>2. Serviços que permitam levantar numerário de uma conta de pagamento, bem como todas as operações necessárias para a gestão dessa conta;</v>
      </c>
      <c r="G158" s="43" t="b">
        <f t="shared" ca="1" si="15"/>
        <v>0</v>
      </c>
      <c r="H158" s="73">
        <f t="shared" si="16"/>
        <v>5</v>
      </c>
      <c r="I158" s="73">
        <v>74</v>
      </c>
      <c r="J158" s="73">
        <v>2</v>
      </c>
      <c r="K158" s="72" t="str">
        <f t="shared" si="17"/>
        <v/>
      </c>
      <c r="L158" s="38" t="str">
        <f ca="1">VLOOKUP(B158,TA_Rubric!$A$1:$G$93,4+LEFT(Type!$B$1,1),)</f>
        <v>Não</v>
      </c>
    </row>
    <row r="159" spans="1:12" ht="63.95" customHeight="1" x14ac:dyDescent="0.25">
      <c r="A159" s="39">
        <f t="shared" ca="1" si="13"/>
        <v>2</v>
      </c>
      <c r="B159" s="39">
        <f t="shared" ca="1" si="14"/>
        <v>75</v>
      </c>
      <c r="C159" s="49"/>
      <c r="D159" s="16" t="b">
        <f t="shared" ca="1" si="18"/>
        <v>0</v>
      </c>
      <c r="E159" s="42" t="str">
        <f ca="1">_xlfn.IFNA(VLOOKUP(B159,Rubric[],2+VALUE(LEFT(Type!$B$1,1)),),"")</f>
        <v>3. Atividade em território nacional durante o período de referência - l) Indicação das jurisdições associadas a um risco mais elevado que tiveram operações com origem em ou destino para Portugal, com exceção das já reportadas ao abrigo nas alíneas e) e f), desde que o montante agregado das operações de ou para essas jurisdições seja igual ou superior, no período de referência, a € 1 000 000. - 40. ISO2</v>
      </c>
      <c r="F159" s="42" t="str">
        <f ca="1">_xlfn.IFNA(VLOOKUP(A159,Table4[[#All],[Id_Serv]:[Dsg_EN Servico]],2+VALUE(LEFT(Type!$B$1,1)),0),"")</f>
        <v>2. Serviços que permitam levantar numerário de uma conta de pagamento, bem como todas as operações necessárias para a gestão dessa conta;</v>
      </c>
      <c r="G159" s="43" t="b">
        <f t="shared" ca="1" si="15"/>
        <v>0</v>
      </c>
      <c r="H159" s="73">
        <f t="shared" si="16"/>
        <v>5</v>
      </c>
      <c r="I159" s="73">
        <v>75</v>
      </c>
      <c r="J159" s="73">
        <v>2</v>
      </c>
      <c r="K159" s="72" t="str">
        <f t="shared" si="17"/>
        <v/>
      </c>
      <c r="L159" s="38" t="str">
        <f ca="1">VLOOKUP(B159,TA_Rubric!$A$1:$G$93,4+LEFT(Type!$B$1,1),)</f>
        <v>Não</v>
      </c>
    </row>
    <row r="160" spans="1:12" ht="63.95" customHeight="1" x14ac:dyDescent="0.25">
      <c r="A160" s="39">
        <f t="shared" ca="1" si="13"/>
        <v>2</v>
      </c>
      <c r="B160" s="39">
        <f t="shared" ca="1" si="14"/>
        <v>76</v>
      </c>
      <c r="C160" s="49"/>
      <c r="D160" s="16" t="b">
        <f t="shared" ca="1" si="18"/>
        <v>0</v>
      </c>
      <c r="E160" s="42" t="str">
        <f ca="1">_xlfn.IFNA(VLOOKUP(B160,Rubric[],2+VALUE(LEFT(Type!$B$1,1)),),"")</f>
        <v>3. Atividade em território nacional durante o período de referência - l) Indicação das jurisdições associadas a um risco mais elevado que tiveram operações com origem em ou destino para Portugal, com exceção das já reportadas ao abrigo nas alíneas e) e f), desde que o montante agregado das operações de ou para essas jurisdições seja igual ou superior, no período de referência, a € 1 000 000. - 41. ISO2</v>
      </c>
      <c r="F160" s="42" t="str">
        <f ca="1">_xlfn.IFNA(VLOOKUP(A160,Table4[[#All],[Id_Serv]:[Dsg_EN Servico]],2+VALUE(LEFT(Type!$B$1,1)),0),"")</f>
        <v>2. Serviços que permitam levantar numerário de uma conta de pagamento, bem como todas as operações necessárias para a gestão dessa conta;</v>
      </c>
      <c r="G160" s="43" t="b">
        <f t="shared" ca="1" si="15"/>
        <v>0</v>
      </c>
      <c r="H160" s="73">
        <f t="shared" si="16"/>
        <v>5</v>
      </c>
      <c r="I160" s="73">
        <v>76</v>
      </c>
      <c r="J160" s="73">
        <v>2</v>
      </c>
      <c r="K160" s="72" t="str">
        <f t="shared" si="17"/>
        <v/>
      </c>
      <c r="L160" s="38" t="str">
        <f ca="1">VLOOKUP(B160,TA_Rubric!$A$1:$G$93,4+LEFT(Type!$B$1,1),)</f>
        <v>Não</v>
      </c>
    </row>
    <row r="161" spans="1:12" ht="63.95" customHeight="1" x14ac:dyDescent="0.25">
      <c r="A161" s="39">
        <f t="shared" ca="1" si="13"/>
        <v>2</v>
      </c>
      <c r="B161" s="39">
        <f t="shared" ca="1" si="14"/>
        <v>77</v>
      </c>
      <c r="C161" s="49"/>
      <c r="D161" s="16" t="b">
        <f t="shared" ca="1" si="18"/>
        <v>0</v>
      </c>
      <c r="E161" s="42" t="str">
        <f ca="1">_xlfn.IFNA(VLOOKUP(B161,Rubric[],2+VALUE(LEFT(Type!$B$1,1)),),"")</f>
        <v>3. Atividade em território nacional durante o período de referência - l) Indicação das jurisdições associadas a um risco mais elevado que tiveram operações com origem em ou destino para Portugal, com exceção das já reportadas ao abrigo nas alíneas e) e f), desde que o montante agregado das operações de ou para essas jurisdições seja igual ou superior, no período de referência, a € 1 000 000. - 42. ISO2</v>
      </c>
      <c r="F161" s="42" t="str">
        <f ca="1">_xlfn.IFNA(VLOOKUP(A161,Table4[[#All],[Id_Serv]:[Dsg_EN Servico]],2+VALUE(LEFT(Type!$B$1,1)),0),"")</f>
        <v>2. Serviços que permitam levantar numerário de uma conta de pagamento, bem como todas as operações necessárias para a gestão dessa conta;</v>
      </c>
      <c r="G161" s="43" t="b">
        <f t="shared" ca="1" si="15"/>
        <v>0</v>
      </c>
      <c r="H161" s="73">
        <f t="shared" si="16"/>
        <v>5</v>
      </c>
      <c r="I161" s="73">
        <v>77</v>
      </c>
      <c r="J161" s="73">
        <v>2</v>
      </c>
      <c r="K161" s="72" t="str">
        <f t="shared" si="17"/>
        <v/>
      </c>
      <c r="L161" s="38" t="str">
        <f ca="1">VLOOKUP(B161,TA_Rubric!$A$1:$G$93,4+LEFT(Type!$B$1,1),)</f>
        <v>Não</v>
      </c>
    </row>
    <row r="162" spans="1:12" ht="63.95" customHeight="1" x14ac:dyDescent="0.25">
      <c r="A162" s="39">
        <f t="shared" ca="1" si="13"/>
        <v>2</v>
      </c>
      <c r="B162" s="39">
        <f t="shared" ca="1" si="14"/>
        <v>78</v>
      </c>
      <c r="C162" s="49"/>
      <c r="D162" s="16" t="b">
        <f t="shared" ca="1" si="18"/>
        <v>0</v>
      </c>
      <c r="E162" s="42" t="str">
        <f ca="1">_xlfn.IFNA(VLOOKUP(B162,Rubric[],2+VALUE(LEFT(Type!$B$1,1)),),"")</f>
        <v>3. Atividade em território nacional durante o período de referência - l) Indicação das jurisdições associadas a um risco mais elevado que tiveram operações com origem em ou destino para Portugal, com exceção das já reportadas ao abrigo nas alíneas e) e f), desde que o montante agregado das operações de ou para essas jurisdições seja igual ou superior, no período de referência, a € 1 000 000. - 43. ISO2</v>
      </c>
      <c r="F162" s="42" t="str">
        <f ca="1">_xlfn.IFNA(VLOOKUP(A162,Table4[[#All],[Id_Serv]:[Dsg_EN Servico]],2+VALUE(LEFT(Type!$B$1,1)),0),"")</f>
        <v>2. Serviços que permitam levantar numerário de uma conta de pagamento, bem como todas as operações necessárias para a gestão dessa conta;</v>
      </c>
      <c r="G162" s="43" t="b">
        <f t="shared" ca="1" si="15"/>
        <v>0</v>
      </c>
      <c r="H162" s="73">
        <f t="shared" si="16"/>
        <v>5</v>
      </c>
      <c r="I162" s="73">
        <v>78</v>
      </c>
      <c r="J162" s="73">
        <v>2</v>
      </c>
      <c r="K162" s="72" t="str">
        <f t="shared" si="17"/>
        <v/>
      </c>
      <c r="L162" s="38" t="str">
        <f ca="1">VLOOKUP(B162,TA_Rubric!$A$1:$G$93,4+LEFT(Type!$B$1,1),)</f>
        <v>Não</v>
      </c>
    </row>
    <row r="163" spans="1:12" ht="63.95" customHeight="1" x14ac:dyDescent="0.25">
      <c r="A163" s="39">
        <f t="shared" ca="1" si="13"/>
        <v>2</v>
      </c>
      <c r="B163" s="39">
        <f t="shared" ca="1" si="14"/>
        <v>79</v>
      </c>
      <c r="C163" s="49"/>
      <c r="D163" s="16" t="b">
        <f t="shared" ca="1" si="18"/>
        <v>0</v>
      </c>
      <c r="E163" s="42" t="str">
        <f ca="1">_xlfn.IFNA(VLOOKUP(B163,Rubric[],2+VALUE(LEFT(Type!$B$1,1)),),"")</f>
        <v>3. Atividade em território nacional durante o período de referência - l) Indicação das jurisdições associadas a um risco mais elevado que tiveram operações com origem em ou destino para Portugal, com exceção das já reportadas ao abrigo nas alíneas e) e f), desde que o montante agregado das operações de ou para essas jurisdições seja igual ou superior, no período de referência, a € 1 000 000. - 44. ISO2</v>
      </c>
      <c r="F163" s="42" t="str">
        <f ca="1">_xlfn.IFNA(VLOOKUP(A163,Table4[[#All],[Id_Serv]:[Dsg_EN Servico]],2+VALUE(LEFT(Type!$B$1,1)),0),"")</f>
        <v>2. Serviços que permitam levantar numerário de uma conta de pagamento, bem como todas as operações necessárias para a gestão dessa conta;</v>
      </c>
      <c r="G163" s="43" t="b">
        <f t="shared" ca="1" si="15"/>
        <v>0</v>
      </c>
      <c r="H163" s="73">
        <f t="shared" si="16"/>
        <v>5</v>
      </c>
      <c r="I163" s="73">
        <v>79</v>
      </c>
      <c r="J163" s="73">
        <v>2</v>
      </c>
      <c r="K163" s="72" t="str">
        <f t="shared" si="17"/>
        <v/>
      </c>
      <c r="L163" s="38" t="str">
        <f ca="1">VLOOKUP(B163,TA_Rubric!$A$1:$G$93,4+LEFT(Type!$B$1,1),)</f>
        <v>Não</v>
      </c>
    </row>
    <row r="164" spans="1:12" ht="63.95" customHeight="1" x14ac:dyDescent="0.25">
      <c r="A164" s="39">
        <f t="shared" ca="1" si="13"/>
        <v>2</v>
      </c>
      <c r="B164" s="39">
        <f t="shared" ca="1" si="14"/>
        <v>80</v>
      </c>
      <c r="C164" s="49"/>
      <c r="D164" s="16" t="b">
        <f t="shared" ca="1" si="18"/>
        <v>0</v>
      </c>
      <c r="E164" s="42" t="str">
        <f ca="1">_xlfn.IFNA(VLOOKUP(B164,Rubric[],2+VALUE(LEFT(Type!$B$1,1)),),"")</f>
        <v>3. Atividade em território nacional durante o período de referência - l) Indicação das jurisdições associadas a um risco mais elevado que tiveram operações com origem em ou destino para Portugal, com exceção das já reportadas ao abrigo nas alíneas e) e f), desde que o montante agregado das operações de ou para essas jurisdições seja igual ou superior, no período de referência, a € 1 000 000. - 45. ISO2</v>
      </c>
      <c r="F164" s="42" t="str">
        <f ca="1">_xlfn.IFNA(VLOOKUP(A164,Table4[[#All],[Id_Serv]:[Dsg_EN Servico]],2+VALUE(LEFT(Type!$B$1,1)),0),"")</f>
        <v>2. Serviços que permitam levantar numerário de uma conta de pagamento, bem como todas as operações necessárias para a gestão dessa conta;</v>
      </c>
      <c r="G164" s="43" t="b">
        <f t="shared" ca="1" si="15"/>
        <v>0</v>
      </c>
      <c r="H164" s="73">
        <f t="shared" si="16"/>
        <v>5</v>
      </c>
      <c r="I164" s="73">
        <v>80</v>
      </c>
      <c r="J164" s="73">
        <v>2</v>
      </c>
      <c r="K164" s="72" t="str">
        <f t="shared" si="17"/>
        <v/>
      </c>
      <c r="L164" s="38" t="str">
        <f ca="1">VLOOKUP(B164,TA_Rubric!$A$1:$G$93,4+LEFT(Type!$B$1,1),)</f>
        <v>Não</v>
      </c>
    </row>
    <row r="165" spans="1:12" ht="63.95" customHeight="1" x14ac:dyDescent="0.25">
      <c r="A165" s="39">
        <f t="shared" ca="1" si="13"/>
        <v>2</v>
      </c>
      <c r="B165" s="39">
        <f t="shared" ca="1" si="14"/>
        <v>81</v>
      </c>
      <c r="C165" s="49"/>
      <c r="D165" s="16" t="b">
        <f t="shared" ca="1" si="18"/>
        <v>0</v>
      </c>
      <c r="E165" s="42" t="str">
        <f ca="1">_xlfn.IFNA(VLOOKUP(B165,Rubric[],2+VALUE(LEFT(Type!$B$1,1)),),"")</f>
        <v>3. Atividade em território nacional durante o período de referência - l) Indicação das jurisdições associadas a um risco mais elevado que tiveram operações com origem em ou destino para Portugal, com exceção das já reportadas ao abrigo nas alíneas e) e f), desde que o montante agregado das operações de ou para essas jurisdições seja igual ou superior, no período de referência, a € 1 000 000. - 46. ISO2</v>
      </c>
      <c r="F165" s="42" t="str">
        <f ca="1">_xlfn.IFNA(VLOOKUP(A165,Table4[[#All],[Id_Serv]:[Dsg_EN Servico]],2+VALUE(LEFT(Type!$B$1,1)),0),"")</f>
        <v>2. Serviços que permitam levantar numerário de uma conta de pagamento, bem como todas as operações necessárias para a gestão dessa conta;</v>
      </c>
      <c r="G165" s="43" t="b">
        <f t="shared" ca="1" si="15"/>
        <v>0</v>
      </c>
      <c r="H165" s="73">
        <f t="shared" si="16"/>
        <v>5</v>
      </c>
      <c r="I165" s="73">
        <v>81</v>
      </c>
      <c r="J165" s="73">
        <v>2</v>
      </c>
      <c r="K165" s="72" t="str">
        <f t="shared" si="17"/>
        <v/>
      </c>
      <c r="L165" s="38" t="str">
        <f ca="1">VLOOKUP(B165,TA_Rubric!$A$1:$G$93,4+LEFT(Type!$B$1,1),)</f>
        <v>Não</v>
      </c>
    </row>
    <row r="166" spans="1:12" ht="63.95" customHeight="1" x14ac:dyDescent="0.25">
      <c r="A166" s="39">
        <f t="shared" ca="1" si="13"/>
        <v>2</v>
      </c>
      <c r="B166" s="39">
        <f t="shared" ca="1" si="14"/>
        <v>82</v>
      </c>
      <c r="C166" s="49"/>
      <c r="D166" s="16" t="b">
        <f t="shared" ca="1" si="18"/>
        <v>0</v>
      </c>
      <c r="E166" s="42" t="str">
        <f ca="1">_xlfn.IFNA(VLOOKUP(B166,Rubric[],2+VALUE(LEFT(Type!$B$1,1)),),"")</f>
        <v>3. Atividade em território nacional durante o período de referência - l) Indicação das jurisdições associadas a um risco mais elevado que tiveram operações com origem em ou destino para Portugal, com exceção das já reportadas ao abrigo nas alíneas e) e f), desde que o montante agregado das operações de ou para essas jurisdições seja igual ou superior, no período de referência, a € 1 000 000. - 47. ISO2</v>
      </c>
      <c r="F166" s="42" t="str">
        <f ca="1">_xlfn.IFNA(VLOOKUP(A166,Table4[[#All],[Id_Serv]:[Dsg_EN Servico]],2+VALUE(LEFT(Type!$B$1,1)),0),"")</f>
        <v>2. Serviços que permitam levantar numerário de uma conta de pagamento, bem como todas as operações necessárias para a gestão dessa conta;</v>
      </c>
      <c r="G166" s="43" t="b">
        <f t="shared" ca="1" si="15"/>
        <v>0</v>
      </c>
      <c r="H166" s="73">
        <f t="shared" si="16"/>
        <v>5</v>
      </c>
      <c r="I166" s="73">
        <v>82</v>
      </c>
      <c r="J166" s="73">
        <v>2</v>
      </c>
      <c r="K166" s="72" t="str">
        <f t="shared" si="17"/>
        <v/>
      </c>
      <c r="L166" s="38" t="str">
        <f ca="1">VLOOKUP(B166,TA_Rubric!$A$1:$G$93,4+LEFT(Type!$B$1,1),)</f>
        <v>Não</v>
      </c>
    </row>
    <row r="167" spans="1:12" ht="63.95" customHeight="1" x14ac:dyDescent="0.25">
      <c r="A167" s="39">
        <f t="shared" ca="1" si="13"/>
        <v>2</v>
      </c>
      <c r="B167" s="39">
        <f t="shared" ca="1" si="14"/>
        <v>83</v>
      </c>
      <c r="C167" s="49"/>
      <c r="D167" s="16" t="b">
        <f t="shared" ca="1" si="18"/>
        <v>0</v>
      </c>
      <c r="E167" s="42" t="str">
        <f ca="1">_xlfn.IFNA(VLOOKUP(B167,Rubric[],2+VALUE(LEFT(Type!$B$1,1)),),"")</f>
        <v>3. Atividade em território nacional durante o período de referência - l) Indicação das jurisdições associadas a um risco mais elevado que tiveram operações com origem em ou destino para Portugal, com exceção das já reportadas ao abrigo nas alíneas e) e f), desde que o montante agregado das operações de ou para essas jurisdições seja igual ou superior, no período de referência, a € 1 000 000. - 48. ISO2</v>
      </c>
      <c r="F167" s="42" t="str">
        <f ca="1">_xlfn.IFNA(VLOOKUP(A167,Table4[[#All],[Id_Serv]:[Dsg_EN Servico]],2+VALUE(LEFT(Type!$B$1,1)),0),"")</f>
        <v>2. Serviços que permitam levantar numerário de uma conta de pagamento, bem como todas as operações necessárias para a gestão dessa conta;</v>
      </c>
      <c r="G167" s="43" t="b">
        <f t="shared" ca="1" si="15"/>
        <v>0</v>
      </c>
      <c r="H167" s="73">
        <f t="shared" si="16"/>
        <v>5</v>
      </c>
      <c r="I167" s="73">
        <v>83</v>
      </c>
      <c r="J167" s="73">
        <v>2</v>
      </c>
      <c r="K167" s="72" t="str">
        <f t="shared" si="17"/>
        <v/>
      </c>
      <c r="L167" s="38" t="str">
        <f ca="1">VLOOKUP(B167,TA_Rubric!$A$1:$G$93,4+LEFT(Type!$B$1,1),)</f>
        <v>Não</v>
      </c>
    </row>
    <row r="168" spans="1:12" ht="63.95" customHeight="1" x14ac:dyDescent="0.25">
      <c r="A168" s="39">
        <f t="shared" ca="1" si="13"/>
        <v>2</v>
      </c>
      <c r="B168" s="39">
        <f t="shared" ca="1" si="14"/>
        <v>84</v>
      </c>
      <c r="C168" s="49"/>
      <c r="D168" s="16" t="b">
        <f t="shared" ca="1" si="18"/>
        <v>0</v>
      </c>
      <c r="E168" s="42" t="str">
        <f ca="1">_xlfn.IFNA(VLOOKUP(B168,Rubric[],2+VALUE(LEFT(Type!$B$1,1)),),"")</f>
        <v>3. Atividade em território nacional durante o período de referência - l) Indicação das jurisdições associadas a um risco mais elevado que tiveram operações com origem em ou destino para Portugal, com exceção das já reportadas ao abrigo nas alíneas e) e f), desde que o montante agregado das operações de ou para essas jurisdições seja igual ou superior, no período de referência, a € 1 000 000. - 49. ISO2</v>
      </c>
      <c r="F168" s="42" t="str">
        <f ca="1">_xlfn.IFNA(VLOOKUP(A168,Table4[[#All],[Id_Serv]:[Dsg_EN Servico]],2+VALUE(LEFT(Type!$B$1,1)),0),"")</f>
        <v>2. Serviços que permitam levantar numerário de uma conta de pagamento, bem como todas as operações necessárias para a gestão dessa conta;</v>
      </c>
      <c r="G168" s="43" t="b">
        <f t="shared" ca="1" si="15"/>
        <v>0</v>
      </c>
      <c r="H168" s="73">
        <f t="shared" si="16"/>
        <v>5</v>
      </c>
      <c r="I168" s="73">
        <v>84</v>
      </c>
      <c r="J168" s="73">
        <v>2</v>
      </c>
      <c r="K168" s="72" t="str">
        <f t="shared" si="17"/>
        <v/>
      </c>
      <c r="L168" s="38" t="str">
        <f ca="1">VLOOKUP(B168,TA_Rubric!$A$1:$G$93,4+LEFT(Type!$B$1,1),)</f>
        <v>Não</v>
      </c>
    </row>
    <row r="169" spans="1:12" ht="63.95" customHeight="1" x14ac:dyDescent="0.25">
      <c r="A169" s="39">
        <f t="shared" ca="1" si="13"/>
        <v>2</v>
      </c>
      <c r="B169" s="39">
        <f t="shared" ca="1" si="14"/>
        <v>85</v>
      </c>
      <c r="C169" s="49"/>
      <c r="D169" s="16" t="b">
        <f t="shared" ca="1" si="18"/>
        <v>0</v>
      </c>
      <c r="E169" s="42" t="str">
        <f ca="1">_xlfn.IFNA(VLOOKUP(B169,Rubric[],2+VALUE(LEFT(Type!$B$1,1)),),"")</f>
        <v>3. Atividade em território nacional durante o período de referência - l) Indicação das jurisdições associadas a um risco mais elevado que tiveram operações com origem em ou destino para Portugal, com exceção das já reportadas ao abrigo nas alíneas e) e f), desde que o montante agregado das operações de ou para essas jurisdições seja igual ou superior, no período de referência, a € 1 000 000. - 50. ISO2</v>
      </c>
      <c r="F169" s="42" t="str">
        <f ca="1">_xlfn.IFNA(VLOOKUP(A169,Table4[[#All],[Id_Serv]:[Dsg_EN Servico]],2+VALUE(LEFT(Type!$B$1,1)),0),"")</f>
        <v>2. Serviços que permitam levantar numerário de uma conta de pagamento, bem como todas as operações necessárias para a gestão dessa conta;</v>
      </c>
      <c r="G169" s="43" t="b">
        <f t="shared" ca="1" si="15"/>
        <v>0</v>
      </c>
      <c r="H169" s="73">
        <f t="shared" si="16"/>
        <v>5</v>
      </c>
      <c r="I169" s="73">
        <v>85</v>
      </c>
      <c r="J169" s="73">
        <v>2</v>
      </c>
      <c r="K169" s="72" t="str">
        <f t="shared" si="17"/>
        <v/>
      </c>
      <c r="L169" s="38" t="str">
        <f ca="1">VLOOKUP(B169,TA_Rubric!$A$1:$G$93,4+LEFT(Type!$B$1,1),)</f>
        <v>Não</v>
      </c>
    </row>
    <row r="170" spans="1:12" ht="63.95" customHeight="1" x14ac:dyDescent="0.25">
      <c r="A170" s="38">
        <f t="shared" ca="1" si="13"/>
        <v>3</v>
      </c>
      <c r="B170" s="38">
        <f t="shared" ca="1" si="14"/>
        <v>2</v>
      </c>
      <c r="C170" s="49"/>
      <c r="D170" s="15" t="b">
        <f t="shared" ca="1" si="18"/>
        <v>0</v>
      </c>
      <c r="E170" s="40" t="str">
        <f ca="1">_xlfn.IFNA(VLOOKUP(B170,Rubric[],2+VALUE(LEFT(Type!$B$1,1)),),"")</f>
        <v>3. Atividade em território nacional durante o período de referência - a) Número total de operações realizadas com origem em Portugal;</v>
      </c>
      <c r="F170" s="40" t="str">
        <f ca="1">_xlfn.IFNA(VLOOKUP(A170,Table4[[#All],[Id_Serv]:[Dsg_EN Servico]],2+VALUE(LEFT(Type!$B$1,1)),0),"")</f>
        <v>3. Execução de operações de pagamento, incluindo a transferência de fundos depositados numa conta de pagamento aberta junto do prestador de serviços de pagamento do utilizador ou de outro prestador de serviços de pagamento, nomeadamente: 
a) execução de débitos diretos, incluindo os de carácter pontual; 
b) execução de operações de pagamento através de um cartão de pagamento ou de um dispositivo semelhante; e 
c) execução de transferências a crédito, incluindo ordens de domiciliação;</v>
      </c>
      <c r="G170" s="41" t="b">
        <f t="shared" ca="1" si="15"/>
        <v>0</v>
      </c>
      <c r="H170" s="72">
        <f t="shared" si="16"/>
        <v>6</v>
      </c>
      <c r="I170" s="72">
        <v>2</v>
      </c>
      <c r="J170" s="72">
        <v>2</v>
      </c>
      <c r="K170" s="72" t="str">
        <f t="shared" si="17"/>
        <v/>
      </c>
      <c r="L170" s="38" t="str">
        <f ca="1">VLOOKUP(B170,TA_Rubric!$A$1:$G$93,4+LEFT(Type!$B$1,1),)</f>
        <v>Sim</v>
      </c>
    </row>
    <row r="171" spans="1:12" ht="63.95" customHeight="1" x14ac:dyDescent="0.25">
      <c r="A171" s="39">
        <f t="shared" ca="1" si="13"/>
        <v>3</v>
      </c>
      <c r="B171" s="39">
        <f t="shared" ca="1" si="14"/>
        <v>3</v>
      </c>
      <c r="C171" s="49"/>
      <c r="D171" s="16" t="b">
        <f t="shared" ca="1" si="18"/>
        <v>0</v>
      </c>
      <c r="E171" s="42" t="str">
        <f ca="1">_xlfn.IFNA(VLOOKUP(B171,Rubric[],2+VALUE(LEFT(Type!$B$1,1)),),"")</f>
        <v>3. Atividade em território nacional durante o período de referência - b) Montante agregado, em euros, das operações realizadas com origem em Portugal;</v>
      </c>
      <c r="F171" s="42" t="str">
        <f ca="1">_xlfn.IFNA(VLOOKUP(A171,Table4[[#All],[Id_Serv]:[Dsg_EN Servico]],2+VALUE(LEFT(Type!$B$1,1)),0),"")</f>
        <v>3. Execução de operações de pagamento, incluindo a transferência de fundos depositados numa conta de pagamento aberta junto do prestador de serviços de pagamento do utilizador ou de outro prestador de serviços de pagamento, nomeadamente: 
a) execução de débitos diretos, incluindo os de carácter pontual; 
b) execução de operações de pagamento através de um cartão de pagamento ou de um dispositivo semelhante; e 
c) execução de transferências a crédito, incluindo ordens de domiciliação;</v>
      </c>
      <c r="G171" s="43" t="b">
        <f t="shared" ca="1" si="15"/>
        <v>0</v>
      </c>
      <c r="H171" s="73">
        <f t="shared" si="16"/>
        <v>6</v>
      </c>
      <c r="I171" s="73">
        <v>3</v>
      </c>
      <c r="J171" s="73">
        <v>2</v>
      </c>
      <c r="K171" s="72" t="str">
        <f t="shared" si="17"/>
        <v/>
      </c>
      <c r="L171" s="38" t="str">
        <f ca="1">VLOOKUP(B171,TA_Rubric!$A$1:$G$93,4+LEFT(Type!$B$1,1),)</f>
        <v>Sim</v>
      </c>
    </row>
    <row r="172" spans="1:12" ht="63.95" customHeight="1" x14ac:dyDescent="0.25">
      <c r="A172" s="39">
        <f t="shared" ca="1" si="13"/>
        <v>3</v>
      </c>
      <c r="B172" s="39">
        <f t="shared" ca="1" si="14"/>
        <v>4</v>
      </c>
      <c r="C172" s="49"/>
      <c r="D172" s="16" t="b">
        <f t="shared" ca="1" si="18"/>
        <v>0</v>
      </c>
      <c r="E172" s="42" t="str">
        <f ca="1">_xlfn.IFNA(VLOOKUP(B172,Rubric[],2+VALUE(LEFT(Type!$B$1,1)),),"")</f>
        <v>3. Atividade em território nacional durante o período de referência - c) Número total de operações realizadas com destino para Portugal;</v>
      </c>
      <c r="F172" s="42" t="str">
        <f ca="1">_xlfn.IFNA(VLOOKUP(A172,Table4[[#All],[Id_Serv]:[Dsg_EN Servico]],2+VALUE(LEFT(Type!$B$1,1)),0),"")</f>
        <v>3. Execução de operações de pagamento, incluindo a transferência de fundos depositados numa conta de pagamento aberta junto do prestador de serviços de pagamento do utilizador ou de outro prestador de serviços de pagamento, nomeadamente: 
a) execução de débitos diretos, incluindo os de carácter pontual; 
b) execução de operações de pagamento através de um cartão de pagamento ou de um dispositivo semelhante; e 
c) execução de transferências a crédito, incluindo ordens de domiciliação;</v>
      </c>
      <c r="G172" s="43" t="b">
        <f t="shared" ca="1" si="15"/>
        <v>0</v>
      </c>
      <c r="H172" s="73">
        <f t="shared" si="16"/>
        <v>6</v>
      </c>
      <c r="I172" s="73">
        <v>4</v>
      </c>
      <c r="J172" s="73">
        <v>2</v>
      </c>
      <c r="K172" s="72" t="str">
        <f t="shared" si="17"/>
        <v/>
      </c>
      <c r="L172" s="38" t="str">
        <f ca="1">VLOOKUP(B172,TA_Rubric!$A$1:$G$93,4+LEFT(Type!$B$1,1),)</f>
        <v>Sim</v>
      </c>
    </row>
    <row r="173" spans="1:12" ht="63.95" customHeight="1" x14ac:dyDescent="0.25">
      <c r="A173" s="39">
        <f t="shared" ca="1" si="13"/>
        <v>3</v>
      </c>
      <c r="B173" s="39">
        <f t="shared" ca="1" si="14"/>
        <v>5</v>
      </c>
      <c r="C173" s="49"/>
      <c r="D173" s="16" t="b">
        <f t="shared" ca="1" si="18"/>
        <v>0</v>
      </c>
      <c r="E173" s="42" t="str">
        <f ca="1">_xlfn.IFNA(VLOOKUP(B173,Rubric[],2+VALUE(LEFT(Type!$B$1,1)),),"")</f>
        <v>3. Atividade em território nacional durante o período de referência - d) Montante agregado, em euros, das operações realizadas com destino para Portugal;</v>
      </c>
      <c r="F173" s="42" t="str">
        <f ca="1">_xlfn.IFNA(VLOOKUP(A173,Table4[[#All],[Id_Serv]:[Dsg_EN Servico]],2+VALUE(LEFT(Type!$B$1,1)),0),"")</f>
        <v>3. Execução de operações de pagamento, incluindo a transferência de fundos depositados numa conta de pagamento aberta junto do prestador de serviços de pagamento do utilizador ou de outro prestador de serviços de pagamento, nomeadamente: 
a) execução de débitos diretos, incluindo os de carácter pontual; 
b) execução de operações de pagamento através de um cartão de pagamento ou de um dispositivo semelhante; e 
c) execução de transferências a crédito, incluindo ordens de domiciliação;</v>
      </c>
      <c r="G173" s="43" t="b">
        <f t="shared" ca="1" si="15"/>
        <v>0</v>
      </c>
      <c r="H173" s="73">
        <f t="shared" si="16"/>
        <v>6</v>
      </c>
      <c r="I173" s="73">
        <v>5</v>
      </c>
      <c r="J173" s="73">
        <v>2</v>
      </c>
      <c r="K173" s="72" t="str">
        <f t="shared" si="17"/>
        <v/>
      </c>
      <c r="L173" s="38" t="str">
        <f ca="1">VLOOKUP(B173,TA_Rubric!$A$1:$G$93,4+LEFT(Type!$B$1,1),)</f>
        <v>Sim</v>
      </c>
    </row>
    <row r="174" spans="1:12" ht="63.95" customHeight="1" x14ac:dyDescent="0.25">
      <c r="A174" s="39">
        <f t="shared" ca="1" si="13"/>
        <v>3</v>
      </c>
      <c r="B174" s="39">
        <f t="shared" ca="1" si="14"/>
        <v>6</v>
      </c>
      <c r="C174" s="49"/>
      <c r="D174" s="16" t="b">
        <f t="shared" ca="1" si="18"/>
        <v>0</v>
      </c>
      <c r="E174" s="42" t="str">
        <f ca="1">_xlfn.IFNA(VLOOKUP(B174,Rubric[],2+VALUE(LEFT(Type!$B$1,1)),),"")</f>
        <v>3. Atividade em território nacional durante o período de referência - e) Indicação das 10 jurisdições de destino das operações com origem em Portugal que apresentam o montante agregado mais elevado de operações; - 1.  ISO2</v>
      </c>
      <c r="F174" s="42" t="str">
        <f ca="1">_xlfn.IFNA(VLOOKUP(A174,Table4[[#All],[Id_Serv]:[Dsg_EN Servico]],2+VALUE(LEFT(Type!$B$1,1)),0),"")</f>
        <v>3. Execução de operações de pagamento, incluindo a transferência de fundos depositados numa conta de pagamento aberta junto do prestador de serviços de pagamento do utilizador ou de outro prestador de serviços de pagamento, nomeadamente: 
a) execução de débitos diretos, incluindo os de carácter pontual; 
b) execução de operações de pagamento através de um cartão de pagamento ou de um dispositivo semelhante; e 
c) execução de transferências a crédito, incluindo ordens de domiciliação;</v>
      </c>
      <c r="G174" s="43" t="b">
        <f t="shared" ca="1" si="15"/>
        <v>0</v>
      </c>
      <c r="H174" s="73">
        <f t="shared" si="16"/>
        <v>6</v>
      </c>
      <c r="I174" s="73">
        <v>6</v>
      </c>
      <c r="J174" s="73">
        <v>2</v>
      </c>
      <c r="K174" s="72" t="str">
        <f t="shared" si="17"/>
        <v/>
      </c>
      <c r="L174" s="38" t="str">
        <f ca="1">VLOOKUP(B174,TA_Rubric!$A$1:$G$93,4+LEFT(Type!$B$1,1),)</f>
        <v>Não</v>
      </c>
    </row>
    <row r="175" spans="1:12" ht="63.95" customHeight="1" x14ac:dyDescent="0.25">
      <c r="A175" s="39">
        <f t="shared" ca="1" si="13"/>
        <v>3</v>
      </c>
      <c r="B175" s="39">
        <f t="shared" ca="1" si="14"/>
        <v>7</v>
      </c>
      <c r="C175" s="49"/>
      <c r="D175" s="16" t="b">
        <f t="shared" ca="1" si="18"/>
        <v>0</v>
      </c>
      <c r="E175" s="42" t="str">
        <f ca="1">_xlfn.IFNA(VLOOKUP(B175,Rubric[],2+VALUE(LEFT(Type!$B$1,1)),),"")</f>
        <v>3. Atividade em território nacional durante o período de referência - e) Indicação das 10 jurisdições de destino das operações com origem em Portugal que apresentam o montante agregado mais elevado de operações; - 2.  ISO2</v>
      </c>
      <c r="F175" s="42" t="str">
        <f ca="1">_xlfn.IFNA(VLOOKUP(A175,Table4[[#All],[Id_Serv]:[Dsg_EN Servico]],2+VALUE(LEFT(Type!$B$1,1)),0),"")</f>
        <v>3. Execução de operações de pagamento, incluindo a transferência de fundos depositados numa conta de pagamento aberta junto do prestador de serviços de pagamento do utilizador ou de outro prestador de serviços de pagamento, nomeadamente: 
a) execução de débitos diretos, incluindo os de carácter pontual; 
b) execução de operações de pagamento através de um cartão de pagamento ou de um dispositivo semelhante; e 
c) execução de transferências a crédito, incluindo ordens de domiciliação;</v>
      </c>
      <c r="G175" s="43" t="b">
        <f t="shared" ca="1" si="15"/>
        <v>0</v>
      </c>
      <c r="H175" s="73">
        <f t="shared" si="16"/>
        <v>6</v>
      </c>
      <c r="I175" s="73">
        <v>7</v>
      </c>
      <c r="J175" s="73">
        <v>2</v>
      </c>
      <c r="K175" s="72" t="str">
        <f t="shared" si="17"/>
        <v/>
      </c>
      <c r="L175" s="38" t="str">
        <f ca="1">VLOOKUP(B175,TA_Rubric!$A$1:$G$93,4+LEFT(Type!$B$1,1),)</f>
        <v>Não</v>
      </c>
    </row>
    <row r="176" spans="1:12" ht="63.95" customHeight="1" x14ac:dyDescent="0.25">
      <c r="A176" s="39">
        <f t="shared" ca="1" si="13"/>
        <v>3</v>
      </c>
      <c r="B176" s="39">
        <f t="shared" ca="1" si="14"/>
        <v>8</v>
      </c>
      <c r="C176" s="49"/>
      <c r="D176" s="16" t="b">
        <f t="shared" ca="1" si="18"/>
        <v>0</v>
      </c>
      <c r="E176" s="42" t="str">
        <f ca="1">_xlfn.IFNA(VLOOKUP(B176,Rubric[],2+VALUE(LEFT(Type!$B$1,1)),),"")</f>
        <v>3. Atividade em território nacional durante o período de referência - e) Indicação das 10 jurisdições de destino das operações com origem em Portugal que apresentam o montante agregado mais elevado de operações; - 3.  ISO2</v>
      </c>
      <c r="F176" s="42" t="str">
        <f ca="1">_xlfn.IFNA(VLOOKUP(A176,Table4[[#All],[Id_Serv]:[Dsg_EN Servico]],2+VALUE(LEFT(Type!$B$1,1)),0),"")</f>
        <v>3. Execução de operações de pagamento, incluindo a transferência de fundos depositados numa conta de pagamento aberta junto do prestador de serviços de pagamento do utilizador ou de outro prestador de serviços de pagamento, nomeadamente: 
a) execução de débitos diretos, incluindo os de carácter pontual; 
b) execução de operações de pagamento através de um cartão de pagamento ou de um dispositivo semelhante; e 
c) execução de transferências a crédito, incluindo ordens de domiciliação;</v>
      </c>
      <c r="G176" s="43" t="b">
        <f t="shared" ca="1" si="15"/>
        <v>0</v>
      </c>
      <c r="H176" s="73">
        <f t="shared" si="16"/>
        <v>6</v>
      </c>
      <c r="I176" s="73">
        <v>8</v>
      </c>
      <c r="J176" s="73">
        <v>2</v>
      </c>
      <c r="K176" s="72" t="str">
        <f t="shared" si="17"/>
        <v/>
      </c>
      <c r="L176" s="38" t="str">
        <f ca="1">VLOOKUP(B176,TA_Rubric!$A$1:$G$93,4+LEFT(Type!$B$1,1),)</f>
        <v>Não</v>
      </c>
    </row>
    <row r="177" spans="1:12" ht="63.95" customHeight="1" x14ac:dyDescent="0.25">
      <c r="A177" s="39">
        <f t="shared" ca="1" si="13"/>
        <v>3</v>
      </c>
      <c r="B177" s="39">
        <f t="shared" ca="1" si="14"/>
        <v>9</v>
      </c>
      <c r="C177" s="49"/>
      <c r="D177" s="16" t="b">
        <f t="shared" ca="1" si="18"/>
        <v>0</v>
      </c>
      <c r="E177" s="42" t="str">
        <f ca="1">_xlfn.IFNA(VLOOKUP(B177,Rubric[],2+VALUE(LEFT(Type!$B$1,1)),),"")</f>
        <v>3. Atividade em território nacional durante o período de referência - e) Indicação das 10 jurisdições de destino das operações com origem em Portugal que apresentam o montante agregado mais elevado de operações; - 4.  ISO2</v>
      </c>
      <c r="F177" s="42" t="str">
        <f ca="1">_xlfn.IFNA(VLOOKUP(A177,Table4[[#All],[Id_Serv]:[Dsg_EN Servico]],2+VALUE(LEFT(Type!$B$1,1)),0),"")</f>
        <v>3. Execução de operações de pagamento, incluindo a transferência de fundos depositados numa conta de pagamento aberta junto do prestador de serviços de pagamento do utilizador ou de outro prestador de serviços de pagamento, nomeadamente: 
a) execução de débitos diretos, incluindo os de carácter pontual; 
b) execução de operações de pagamento através de um cartão de pagamento ou de um dispositivo semelhante; e 
c) execução de transferências a crédito, incluindo ordens de domiciliação;</v>
      </c>
      <c r="G177" s="43" t="b">
        <f t="shared" ca="1" si="15"/>
        <v>0</v>
      </c>
      <c r="H177" s="73">
        <f t="shared" si="16"/>
        <v>6</v>
      </c>
      <c r="I177" s="73">
        <v>9</v>
      </c>
      <c r="J177" s="73">
        <v>2</v>
      </c>
      <c r="K177" s="72" t="str">
        <f t="shared" si="17"/>
        <v/>
      </c>
      <c r="L177" s="38" t="str">
        <f ca="1">VLOOKUP(B177,TA_Rubric!$A$1:$G$93,4+LEFT(Type!$B$1,1),)</f>
        <v>Não</v>
      </c>
    </row>
    <row r="178" spans="1:12" ht="63.95" customHeight="1" x14ac:dyDescent="0.25">
      <c r="A178" s="39">
        <f t="shared" ca="1" si="13"/>
        <v>3</v>
      </c>
      <c r="B178" s="39">
        <f t="shared" ca="1" si="14"/>
        <v>10</v>
      </c>
      <c r="C178" s="49"/>
      <c r="D178" s="16" t="b">
        <f t="shared" ca="1" si="18"/>
        <v>0</v>
      </c>
      <c r="E178" s="42" t="str">
        <f ca="1">_xlfn.IFNA(VLOOKUP(B178,Rubric[],2+VALUE(LEFT(Type!$B$1,1)),),"")</f>
        <v>3. Atividade em território nacional durante o período de referência - e) Indicação das 10 jurisdições de destino das operações com origem em Portugal que apresentam o montante agregado mais elevado de operações; - 5.  ISO2</v>
      </c>
      <c r="F178" s="42" t="str">
        <f ca="1">_xlfn.IFNA(VLOOKUP(A178,Table4[[#All],[Id_Serv]:[Dsg_EN Servico]],2+VALUE(LEFT(Type!$B$1,1)),0),"")</f>
        <v>3. Execução de operações de pagamento, incluindo a transferência de fundos depositados numa conta de pagamento aberta junto do prestador de serviços de pagamento do utilizador ou de outro prestador de serviços de pagamento, nomeadamente: 
a) execução de débitos diretos, incluindo os de carácter pontual; 
b) execução de operações de pagamento através de um cartão de pagamento ou de um dispositivo semelhante; e 
c) execução de transferências a crédito, incluindo ordens de domiciliação;</v>
      </c>
      <c r="G178" s="43" t="b">
        <f t="shared" ca="1" si="15"/>
        <v>0</v>
      </c>
      <c r="H178" s="73">
        <f t="shared" si="16"/>
        <v>6</v>
      </c>
      <c r="I178" s="73">
        <v>10</v>
      </c>
      <c r="J178" s="73">
        <v>2</v>
      </c>
      <c r="K178" s="72" t="str">
        <f t="shared" si="17"/>
        <v/>
      </c>
      <c r="L178" s="38" t="str">
        <f ca="1">VLOOKUP(B178,TA_Rubric!$A$1:$G$93,4+LEFT(Type!$B$1,1),)</f>
        <v>Não</v>
      </c>
    </row>
    <row r="179" spans="1:12" ht="63.95" customHeight="1" x14ac:dyDescent="0.25">
      <c r="A179" s="39">
        <f t="shared" ca="1" si="13"/>
        <v>3</v>
      </c>
      <c r="B179" s="39">
        <f t="shared" ca="1" si="14"/>
        <v>11</v>
      </c>
      <c r="C179" s="49"/>
      <c r="D179" s="16" t="b">
        <f t="shared" ca="1" si="18"/>
        <v>0</v>
      </c>
      <c r="E179" s="42" t="str">
        <f ca="1">_xlfn.IFNA(VLOOKUP(B179,Rubric[],2+VALUE(LEFT(Type!$B$1,1)),),"")</f>
        <v>3. Atividade em território nacional durante o período de referência - e) Indicação das 10 jurisdições de destino das operações com origem em Portugal que apresentam o montante agregado mais elevado de operações; - 6.  ISO2</v>
      </c>
      <c r="F179" s="42" t="str">
        <f ca="1">_xlfn.IFNA(VLOOKUP(A179,Table4[[#All],[Id_Serv]:[Dsg_EN Servico]],2+VALUE(LEFT(Type!$B$1,1)),0),"")</f>
        <v>3. Execução de operações de pagamento, incluindo a transferência de fundos depositados numa conta de pagamento aberta junto do prestador de serviços de pagamento do utilizador ou de outro prestador de serviços de pagamento, nomeadamente: 
a) execução de débitos diretos, incluindo os de carácter pontual; 
b) execução de operações de pagamento através de um cartão de pagamento ou de um dispositivo semelhante; e 
c) execução de transferências a crédito, incluindo ordens de domiciliação;</v>
      </c>
      <c r="G179" s="43" t="b">
        <f t="shared" ca="1" si="15"/>
        <v>0</v>
      </c>
      <c r="H179" s="73">
        <f t="shared" si="16"/>
        <v>6</v>
      </c>
      <c r="I179" s="73">
        <v>11</v>
      </c>
      <c r="J179" s="73">
        <v>2</v>
      </c>
      <c r="K179" s="72" t="str">
        <f t="shared" si="17"/>
        <v/>
      </c>
      <c r="L179" s="38" t="str">
        <f ca="1">VLOOKUP(B179,TA_Rubric!$A$1:$G$93,4+LEFT(Type!$B$1,1),)</f>
        <v>Não</v>
      </c>
    </row>
    <row r="180" spans="1:12" ht="63.95" customHeight="1" x14ac:dyDescent="0.25">
      <c r="A180" s="39">
        <f t="shared" ca="1" si="13"/>
        <v>3</v>
      </c>
      <c r="B180" s="39">
        <f t="shared" ca="1" si="14"/>
        <v>12</v>
      </c>
      <c r="C180" s="49"/>
      <c r="D180" s="16" t="b">
        <f t="shared" ca="1" si="18"/>
        <v>0</v>
      </c>
      <c r="E180" s="42" t="str">
        <f ca="1">_xlfn.IFNA(VLOOKUP(B180,Rubric[],2+VALUE(LEFT(Type!$B$1,1)),),"")</f>
        <v>3. Atividade em território nacional durante o período de referência - e) Indicação das 10 jurisdições de destino das operações com origem em Portugal que apresentam o montante agregado mais elevado de operações; - 7.  ISO2</v>
      </c>
      <c r="F180" s="42" t="str">
        <f ca="1">_xlfn.IFNA(VLOOKUP(A180,Table4[[#All],[Id_Serv]:[Dsg_EN Servico]],2+VALUE(LEFT(Type!$B$1,1)),0),"")</f>
        <v>3. Execução de operações de pagamento, incluindo a transferência de fundos depositados numa conta de pagamento aberta junto do prestador de serviços de pagamento do utilizador ou de outro prestador de serviços de pagamento, nomeadamente: 
a) execução de débitos diretos, incluindo os de carácter pontual; 
b) execução de operações de pagamento através de um cartão de pagamento ou de um dispositivo semelhante; e 
c) execução de transferências a crédito, incluindo ordens de domiciliação;</v>
      </c>
      <c r="G180" s="43" t="b">
        <f t="shared" ca="1" si="15"/>
        <v>0</v>
      </c>
      <c r="H180" s="73">
        <f t="shared" si="16"/>
        <v>6</v>
      </c>
      <c r="I180" s="73">
        <v>12</v>
      </c>
      <c r="J180" s="73">
        <v>2</v>
      </c>
      <c r="K180" s="72" t="str">
        <f t="shared" si="17"/>
        <v/>
      </c>
      <c r="L180" s="38" t="str">
        <f ca="1">VLOOKUP(B180,TA_Rubric!$A$1:$G$93,4+LEFT(Type!$B$1,1),)</f>
        <v>Não</v>
      </c>
    </row>
    <row r="181" spans="1:12" ht="63.95" customHeight="1" x14ac:dyDescent="0.25">
      <c r="A181" s="39">
        <f t="shared" ca="1" si="13"/>
        <v>3</v>
      </c>
      <c r="B181" s="39">
        <f t="shared" ca="1" si="14"/>
        <v>13</v>
      </c>
      <c r="C181" s="49"/>
      <c r="D181" s="16" t="b">
        <f t="shared" ca="1" si="18"/>
        <v>0</v>
      </c>
      <c r="E181" s="42" t="str">
        <f ca="1">_xlfn.IFNA(VLOOKUP(B181,Rubric[],2+VALUE(LEFT(Type!$B$1,1)),),"")</f>
        <v>3. Atividade em território nacional durante o período de referência - e) Indicação das 10 jurisdições de destino das operações com origem em Portugal que apresentam o montante agregado mais elevado de operações; - 8.  ISO2</v>
      </c>
      <c r="F181" s="42" t="str">
        <f ca="1">_xlfn.IFNA(VLOOKUP(A181,Table4[[#All],[Id_Serv]:[Dsg_EN Servico]],2+VALUE(LEFT(Type!$B$1,1)),0),"")</f>
        <v>3. Execução de operações de pagamento, incluindo a transferência de fundos depositados numa conta de pagamento aberta junto do prestador de serviços de pagamento do utilizador ou de outro prestador de serviços de pagamento, nomeadamente: 
a) execução de débitos diretos, incluindo os de carácter pontual; 
b) execução de operações de pagamento através de um cartão de pagamento ou de um dispositivo semelhante; e 
c) execução de transferências a crédito, incluindo ordens de domiciliação;</v>
      </c>
      <c r="G181" s="43" t="b">
        <f t="shared" ca="1" si="15"/>
        <v>0</v>
      </c>
      <c r="H181" s="73">
        <f t="shared" si="16"/>
        <v>6</v>
      </c>
      <c r="I181" s="73">
        <v>13</v>
      </c>
      <c r="J181" s="73">
        <v>2</v>
      </c>
      <c r="K181" s="72" t="str">
        <f t="shared" si="17"/>
        <v/>
      </c>
      <c r="L181" s="38" t="str">
        <f ca="1">VLOOKUP(B181,TA_Rubric!$A$1:$G$93,4+LEFT(Type!$B$1,1),)</f>
        <v>Não</v>
      </c>
    </row>
    <row r="182" spans="1:12" ht="63.95" customHeight="1" x14ac:dyDescent="0.25">
      <c r="A182" s="39">
        <f t="shared" ca="1" si="13"/>
        <v>3</v>
      </c>
      <c r="B182" s="39">
        <f t="shared" ca="1" si="14"/>
        <v>14</v>
      </c>
      <c r="C182" s="49"/>
      <c r="D182" s="16" t="b">
        <f t="shared" ca="1" si="18"/>
        <v>0</v>
      </c>
      <c r="E182" s="42" t="str">
        <f ca="1">_xlfn.IFNA(VLOOKUP(B182,Rubric[],2+VALUE(LEFT(Type!$B$1,1)),),"")</f>
        <v>3. Atividade em território nacional durante o período de referência - e) Indicação das 10 jurisdições de destino das operações com origem em Portugal que apresentam o montante agregado mais elevado de operações; - 9.  ISO2</v>
      </c>
      <c r="F182" s="42" t="str">
        <f ca="1">_xlfn.IFNA(VLOOKUP(A182,Table4[[#All],[Id_Serv]:[Dsg_EN Servico]],2+VALUE(LEFT(Type!$B$1,1)),0),"")</f>
        <v>3. Execução de operações de pagamento, incluindo a transferência de fundos depositados numa conta de pagamento aberta junto do prestador de serviços de pagamento do utilizador ou de outro prestador de serviços de pagamento, nomeadamente: 
a) execução de débitos diretos, incluindo os de carácter pontual; 
b) execução de operações de pagamento através de um cartão de pagamento ou de um dispositivo semelhante; e 
c) execução de transferências a crédito, incluindo ordens de domiciliação;</v>
      </c>
      <c r="G182" s="43" t="b">
        <f t="shared" ca="1" si="15"/>
        <v>0</v>
      </c>
      <c r="H182" s="73">
        <f t="shared" si="16"/>
        <v>6</v>
      </c>
      <c r="I182" s="73">
        <v>14</v>
      </c>
      <c r="J182" s="73">
        <v>2</v>
      </c>
      <c r="K182" s="72" t="str">
        <f t="shared" si="17"/>
        <v/>
      </c>
      <c r="L182" s="38" t="str">
        <f ca="1">VLOOKUP(B182,TA_Rubric!$A$1:$G$93,4+LEFT(Type!$B$1,1),)</f>
        <v>Não</v>
      </c>
    </row>
    <row r="183" spans="1:12" ht="63.95" customHeight="1" x14ac:dyDescent="0.25">
      <c r="A183" s="39">
        <f t="shared" ca="1" si="13"/>
        <v>3</v>
      </c>
      <c r="B183" s="39">
        <f t="shared" ca="1" si="14"/>
        <v>15</v>
      </c>
      <c r="C183" s="49"/>
      <c r="D183" s="16" t="b">
        <f t="shared" ca="1" si="18"/>
        <v>0</v>
      </c>
      <c r="E183" s="42" t="str">
        <f ca="1">_xlfn.IFNA(VLOOKUP(B183,Rubric[],2+VALUE(LEFT(Type!$B$1,1)),),"")</f>
        <v>3. Atividade em território nacional durante o período de referência - e) Indicação das 10 jurisdições de destino das operações com origem em Portugal que apresentam o montante agregado mais elevado de operações; - 10. ISO2</v>
      </c>
      <c r="F183" s="42" t="str">
        <f ca="1">_xlfn.IFNA(VLOOKUP(A183,Table4[[#All],[Id_Serv]:[Dsg_EN Servico]],2+VALUE(LEFT(Type!$B$1,1)),0),"")</f>
        <v>3. Execução de operações de pagamento, incluindo a transferência de fundos depositados numa conta de pagamento aberta junto do prestador de serviços de pagamento do utilizador ou de outro prestador de serviços de pagamento, nomeadamente: 
a) execução de débitos diretos, incluindo os de carácter pontual; 
b) execução de operações de pagamento através de um cartão de pagamento ou de um dispositivo semelhante; e 
c) execução de transferências a crédito, incluindo ordens de domiciliação;</v>
      </c>
      <c r="G183" s="43" t="b">
        <f t="shared" ca="1" si="15"/>
        <v>0</v>
      </c>
      <c r="H183" s="73">
        <f t="shared" si="16"/>
        <v>6</v>
      </c>
      <c r="I183" s="73">
        <v>15</v>
      </c>
      <c r="J183" s="73">
        <v>2</v>
      </c>
      <c r="K183" s="72" t="str">
        <f t="shared" si="17"/>
        <v/>
      </c>
      <c r="L183" s="38" t="str">
        <f ca="1">VLOOKUP(B183,TA_Rubric!$A$1:$G$93,4+LEFT(Type!$B$1,1),)</f>
        <v>Não</v>
      </c>
    </row>
    <row r="184" spans="1:12" ht="63.95" customHeight="1" x14ac:dyDescent="0.25">
      <c r="A184" s="39">
        <f t="shared" ca="1" si="13"/>
        <v>3</v>
      </c>
      <c r="B184" s="39">
        <f t="shared" ca="1" si="14"/>
        <v>16</v>
      </c>
      <c r="C184" s="49"/>
      <c r="D184" s="16" t="b">
        <f t="shared" ca="1" si="18"/>
        <v>0</v>
      </c>
      <c r="E184" s="42" t="str">
        <f ca="1">_xlfn.IFNA(VLOOKUP(B184,Rubric[],2+VALUE(LEFT(Type!$B$1,1)),),"")</f>
        <v>3. Atividade em território nacional durante o período de referência - f) Indicação das 10 jurisdições de origem das operações com destino em Portugal que apresentam o montante agregado mais elevado de operações; - 1.  ISO2</v>
      </c>
      <c r="F184" s="42" t="str">
        <f ca="1">_xlfn.IFNA(VLOOKUP(A184,Table4[[#All],[Id_Serv]:[Dsg_EN Servico]],2+VALUE(LEFT(Type!$B$1,1)),0),"")</f>
        <v>3. Execução de operações de pagamento, incluindo a transferência de fundos depositados numa conta de pagamento aberta junto do prestador de serviços de pagamento do utilizador ou de outro prestador de serviços de pagamento, nomeadamente: 
a) execução de débitos diretos, incluindo os de carácter pontual; 
b) execução de operações de pagamento através de um cartão de pagamento ou de um dispositivo semelhante; e 
c) execução de transferências a crédito, incluindo ordens de domiciliação;</v>
      </c>
      <c r="G184" s="43" t="b">
        <f t="shared" ca="1" si="15"/>
        <v>0</v>
      </c>
      <c r="H184" s="73">
        <f t="shared" si="16"/>
        <v>6</v>
      </c>
      <c r="I184" s="73">
        <v>16</v>
      </c>
      <c r="J184" s="73">
        <v>2</v>
      </c>
      <c r="K184" s="72" t="str">
        <f t="shared" si="17"/>
        <v/>
      </c>
      <c r="L184" s="38" t="str">
        <f ca="1">VLOOKUP(B184,TA_Rubric!$A$1:$G$93,4+LEFT(Type!$B$1,1),)</f>
        <v>Não</v>
      </c>
    </row>
    <row r="185" spans="1:12" ht="63.95" customHeight="1" x14ac:dyDescent="0.25">
      <c r="A185" s="39">
        <f t="shared" ca="1" si="13"/>
        <v>3</v>
      </c>
      <c r="B185" s="39">
        <f t="shared" ca="1" si="14"/>
        <v>17</v>
      </c>
      <c r="C185" s="49"/>
      <c r="D185" s="16" t="b">
        <f t="shared" ca="1" si="18"/>
        <v>0</v>
      </c>
      <c r="E185" s="42" t="str">
        <f ca="1">_xlfn.IFNA(VLOOKUP(B185,Rubric[],2+VALUE(LEFT(Type!$B$1,1)),),"")</f>
        <v>3. Atividade em território nacional durante o período de referência - f) Indicação das 10 jurisdições de origem das operações com destino em Portugal que apresentam o montante agregado mais elevado de operações; - 2.  ISO2</v>
      </c>
      <c r="F185" s="42" t="str">
        <f ca="1">_xlfn.IFNA(VLOOKUP(A185,Table4[[#All],[Id_Serv]:[Dsg_EN Servico]],2+VALUE(LEFT(Type!$B$1,1)),0),"")</f>
        <v>3. Execução de operações de pagamento, incluindo a transferência de fundos depositados numa conta de pagamento aberta junto do prestador de serviços de pagamento do utilizador ou de outro prestador de serviços de pagamento, nomeadamente: 
a) execução de débitos diretos, incluindo os de carácter pontual; 
b) execução de operações de pagamento através de um cartão de pagamento ou de um dispositivo semelhante; e 
c) execução de transferências a crédito, incluindo ordens de domiciliação;</v>
      </c>
      <c r="G185" s="43" t="b">
        <f t="shared" ca="1" si="15"/>
        <v>0</v>
      </c>
      <c r="H185" s="73">
        <f t="shared" si="16"/>
        <v>6</v>
      </c>
      <c r="I185" s="73">
        <v>17</v>
      </c>
      <c r="J185" s="73">
        <v>2</v>
      </c>
      <c r="K185" s="72" t="str">
        <f t="shared" si="17"/>
        <v/>
      </c>
      <c r="L185" s="38" t="str">
        <f ca="1">VLOOKUP(B185,TA_Rubric!$A$1:$G$93,4+LEFT(Type!$B$1,1),)</f>
        <v>Não</v>
      </c>
    </row>
    <row r="186" spans="1:12" ht="63.95" customHeight="1" x14ac:dyDescent="0.25">
      <c r="A186" s="39">
        <f t="shared" ca="1" si="13"/>
        <v>3</v>
      </c>
      <c r="B186" s="39">
        <f t="shared" ca="1" si="14"/>
        <v>18</v>
      </c>
      <c r="C186" s="49"/>
      <c r="D186" s="16" t="b">
        <f t="shared" ca="1" si="18"/>
        <v>0</v>
      </c>
      <c r="E186" s="42" t="str">
        <f ca="1">_xlfn.IFNA(VLOOKUP(B186,Rubric[],2+VALUE(LEFT(Type!$B$1,1)),),"")</f>
        <v>3. Atividade em território nacional durante o período de referência - f) Indicação das 10 jurisdições de origem das operações com destino em Portugal que apresentam o montante agregado mais elevado de operações; - 3.  ISO2</v>
      </c>
      <c r="F186" s="42" t="str">
        <f ca="1">_xlfn.IFNA(VLOOKUP(A186,Table4[[#All],[Id_Serv]:[Dsg_EN Servico]],2+VALUE(LEFT(Type!$B$1,1)),0),"")</f>
        <v>3. Execução de operações de pagamento, incluindo a transferência de fundos depositados numa conta de pagamento aberta junto do prestador de serviços de pagamento do utilizador ou de outro prestador de serviços de pagamento, nomeadamente: 
a) execução de débitos diretos, incluindo os de carácter pontual; 
b) execução de operações de pagamento através de um cartão de pagamento ou de um dispositivo semelhante; e 
c) execução de transferências a crédito, incluindo ordens de domiciliação;</v>
      </c>
      <c r="G186" s="43" t="b">
        <f t="shared" ca="1" si="15"/>
        <v>0</v>
      </c>
      <c r="H186" s="73">
        <f t="shared" si="16"/>
        <v>6</v>
      </c>
      <c r="I186" s="73">
        <v>18</v>
      </c>
      <c r="J186" s="73">
        <v>2</v>
      </c>
      <c r="K186" s="72" t="str">
        <f t="shared" si="17"/>
        <v/>
      </c>
      <c r="L186" s="38" t="str">
        <f ca="1">VLOOKUP(B186,TA_Rubric!$A$1:$G$93,4+LEFT(Type!$B$1,1),)</f>
        <v>Não</v>
      </c>
    </row>
    <row r="187" spans="1:12" ht="63.95" customHeight="1" x14ac:dyDescent="0.25">
      <c r="A187" s="39">
        <f t="shared" ca="1" si="13"/>
        <v>3</v>
      </c>
      <c r="B187" s="39">
        <f t="shared" ca="1" si="14"/>
        <v>19</v>
      </c>
      <c r="C187" s="49"/>
      <c r="D187" s="16" t="b">
        <f t="shared" ca="1" si="18"/>
        <v>0</v>
      </c>
      <c r="E187" s="42" t="str">
        <f ca="1">_xlfn.IFNA(VLOOKUP(B187,Rubric[],2+VALUE(LEFT(Type!$B$1,1)),),"")</f>
        <v>3. Atividade em território nacional durante o período de referência - f) Indicação das 10 jurisdições de origem das operações com destino em Portugal que apresentam o montante agregado mais elevado de operações; - 4.  ISO2</v>
      </c>
      <c r="F187" s="42" t="str">
        <f ca="1">_xlfn.IFNA(VLOOKUP(A187,Table4[[#All],[Id_Serv]:[Dsg_EN Servico]],2+VALUE(LEFT(Type!$B$1,1)),0),"")</f>
        <v>3. Execução de operações de pagamento, incluindo a transferência de fundos depositados numa conta de pagamento aberta junto do prestador de serviços de pagamento do utilizador ou de outro prestador de serviços de pagamento, nomeadamente: 
a) execução de débitos diretos, incluindo os de carácter pontual; 
b) execução de operações de pagamento através de um cartão de pagamento ou de um dispositivo semelhante; e 
c) execução de transferências a crédito, incluindo ordens de domiciliação;</v>
      </c>
      <c r="G187" s="43" t="b">
        <f t="shared" ca="1" si="15"/>
        <v>0</v>
      </c>
      <c r="H187" s="73">
        <f t="shared" si="16"/>
        <v>6</v>
      </c>
      <c r="I187" s="73">
        <v>19</v>
      </c>
      <c r="J187" s="73">
        <v>2</v>
      </c>
      <c r="K187" s="72" t="str">
        <f t="shared" si="17"/>
        <v/>
      </c>
      <c r="L187" s="38" t="str">
        <f ca="1">VLOOKUP(B187,TA_Rubric!$A$1:$G$93,4+LEFT(Type!$B$1,1),)</f>
        <v>Não</v>
      </c>
    </row>
    <row r="188" spans="1:12" ht="63.95" customHeight="1" x14ac:dyDescent="0.25">
      <c r="A188" s="39">
        <f t="shared" ca="1" si="13"/>
        <v>3</v>
      </c>
      <c r="B188" s="39">
        <f t="shared" ca="1" si="14"/>
        <v>20</v>
      </c>
      <c r="C188" s="49"/>
      <c r="D188" s="16" t="b">
        <f t="shared" ca="1" si="18"/>
        <v>0</v>
      </c>
      <c r="E188" s="42" t="str">
        <f ca="1">_xlfn.IFNA(VLOOKUP(B188,Rubric[],2+VALUE(LEFT(Type!$B$1,1)),),"")</f>
        <v>3. Atividade em território nacional durante o período de referência - f) Indicação das 10 jurisdições de origem das operações com destino em Portugal que apresentam o montante agregado mais elevado de operações; - 5.  ISO2</v>
      </c>
      <c r="F188" s="42" t="str">
        <f ca="1">_xlfn.IFNA(VLOOKUP(A188,Table4[[#All],[Id_Serv]:[Dsg_EN Servico]],2+VALUE(LEFT(Type!$B$1,1)),0),"")</f>
        <v>3. Execução de operações de pagamento, incluindo a transferência de fundos depositados numa conta de pagamento aberta junto do prestador de serviços de pagamento do utilizador ou de outro prestador de serviços de pagamento, nomeadamente: 
a) execução de débitos diretos, incluindo os de carácter pontual; 
b) execução de operações de pagamento através de um cartão de pagamento ou de um dispositivo semelhante; e 
c) execução de transferências a crédito, incluindo ordens de domiciliação;</v>
      </c>
      <c r="G188" s="43" t="b">
        <f t="shared" ca="1" si="15"/>
        <v>0</v>
      </c>
      <c r="H188" s="73">
        <f t="shared" si="16"/>
        <v>6</v>
      </c>
      <c r="I188" s="73">
        <v>20</v>
      </c>
      <c r="J188" s="73">
        <v>2</v>
      </c>
      <c r="K188" s="72" t="str">
        <f t="shared" si="17"/>
        <v/>
      </c>
      <c r="L188" s="38" t="str">
        <f ca="1">VLOOKUP(B188,TA_Rubric!$A$1:$G$93,4+LEFT(Type!$B$1,1),)</f>
        <v>Não</v>
      </c>
    </row>
    <row r="189" spans="1:12" ht="63.95" customHeight="1" x14ac:dyDescent="0.25">
      <c r="A189" s="39">
        <f t="shared" ca="1" si="13"/>
        <v>3</v>
      </c>
      <c r="B189" s="39">
        <f t="shared" ca="1" si="14"/>
        <v>21</v>
      </c>
      <c r="C189" s="49"/>
      <c r="D189" s="16" t="b">
        <f t="shared" ca="1" si="18"/>
        <v>0</v>
      </c>
      <c r="E189" s="42" t="str">
        <f ca="1">_xlfn.IFNA(VLOOKUP(B189,Rubric[],2+VALUE(LEFT(Type!$B$1,1)),),"")</f>
        <v>3. Atividade em território nacional durante o período de referência - f) Indicação das 10 jurisdições de origem das operações com destino em Portugal que apresentam o montante agregado mais elevado de operações; - 6.  ISO2</v>
      </c>
      <c r="F189" s="42" t="str">
        <f ca="1">_xlfn.IFNA(VLOOKUP(A189,Table4[[#All],[Id_Serv]:[Dsg_EN Servico]],2+VALUE(LEFT(Type!$B$1,1)),0),"")</f>
        <v>3. Execução de operações de pagamento, incluindo a transferência de fundos depositados numa conta de pagamento aberta junto do prestador de serviços de pagamento do utilizador ou de outro prestador de serviços de pagamento, nomeadamente: 
a) execução de débitos diretos, incluindo os de carácter pontual; 
b) execução de operações de pagamento através de um cartão de pagamento ou de um dispositivo semelhante; e 
c) execução de transferências a crédito, incluindo ordens de domiciliação;</v>
      </c>
      <c r="G189" s="43" t="b">
        <f t="shared" ca="1" si="15"/>
        <v>0</v>
      </c>
      <c r="H189" s="73">
        <f t="shared" si="16"/>
        <v>6</v>
      </c>
      <c r="I189" s="73">
        <v>21</v>
      </c>
      <c r="J189" s="73">
        <v>2</v>
      </c>
      <c r="K189" s="72" t="str">
        <f t="shared" si="17"/>
        <v/>
      </c>
      <c r="L189" s="38" t="str">
        <f ca="1">VLOOKUP(B189,TA_Rubric!$A$1:$G$93,4+LEFT(Type!$B$1,1),)</f>
        <v>Não</v>
      </c>
    </row>
    <row r="190" spans="1:12" ht="63.95" customHeight="1" x14ac:dyDescent="0.25">
      <c r="A190" s="39">
        <f t="shared" ca="1" si="13"/>
        <v>3</v>
      </c>
      <c r="B190" s="39">
        <f t="shared" ca="1" si="14"/>
        <v>22</v>
      </c>
      <c r="C190" s="49"/>
      <c r="D190" s="16" t="b">
        <f t="shared" ca="1" si="18"/>
        <v>0</v>
      </c>
      <c r="E190" s="42" t="str">
        <f ca="1">_xlfn.IFNA(VLOOKUP(B190,Rubric[],2+VALUE(LEFT(Type!$B$1,1)),),"")</f>
        <v>3. Atividade em território nacional durante o período de referência - f) Indicação das 10 jurisdições de origem das operações com destino em Portugal que apresentam o montante agregado mais elevado de operações; - 7.  ISO2</v>
      </c>
      <c r="F190" s="42" t="str">
        <f ca="1">_xlfn.IFNA(VLOOKUP(A190,Table4[[#All],[Id_Serv]:[Dsg_EN Servico]],2+VALUE(LEFT(Type!$B$1,1)),0),"")</f>
        <v>3. Execução de operações de pagamento, incluindo a transferência de fundos depositados numa conta de pagamento aberta junto do prestador de serviços de pagamento do utilizador ou de outro prestador de serviços de pagamento, nomeadamente: 
a) execução de débitos diretos, incluindo os de carácter pontual; 
b) execução de operações de pagamento através de um cartão de pagamento ou de um dispositivo semelhante; e 
c) execução de transferências a crédito, incluindo ordens de domiciliação;</v>
      </c>
      <c r="G190" s="43" t="b">
        <f t="shared" ca="1" si="15"/>
        <v>0</v>
      </c>
      <c r="H190" s="73">
        <f t="shared" si="16"/>
        <v>6</v>
      </c>
      <c r="I190" s="73">
        <v>22</v>
      </c>
      <c r="J190" s="73">
        <v>2</v>
      </c>
      <c r="K190" s="72" t="str">
        <f t="shared" si="17"/>
        <v/>
      </c>
      <c r="L190" s="38" t="str">
        <f ca="1">VLOOKUP(B190,TA_Rubric!$A$1:$G$93,4+LEFT(Type!$B$1,1),)</f>
        <v>Não</v>
      </c>
    </row>
    <row r="191" spans="1:12" ht="63.95" customHeight="1" x14ac:dyDescent="0.25">
      <c r="A191" s="39">
        <f t="shared" ca="1" si="13"/>
        <v>3</v>
      </c>
      <c r="B191" s="39">
        <f t="shared" ca="1" si="14"/>
        <v>23</v>
      </c>
      <c r="C191" s="49"/>
      <c r="D191" s="16" t="b">
        <f t="shared" ca="1" si="18"/>
        <v>0</v>
      </c>
      <c r="E191" s="42" t="str">
        <f ca="1">_xlfn.IFNA(VLOOKUP(B191,Rubric[],2+VALUE(LEFT(Type!$B$1,1)),),"")</f>
        <v>3. Atividade em território nacional durante o período de referência - f) Indicação das 10 jurisdições de origem das operações com destino em Portugal que apresentam o montante agregado mais elevado de operações; - 8.  ISO2</v>
      </c>
      <c r="F191" s="42" t="str">
        <f ca="1">_xlfn.IFNA(VLOOKUP(A191,Table4[[#All],[Id_Serv]:[Dsg_EN Servico]],2+VALUE(LEFT(Type!$B$1,1)),0),"")</f>
        <v>3. Execução de operações de pagamento, incluindo a transferência de fundos depositados numa conta de pagamento aberta junto do prestador de serviços de pagamento do utilizador ou de outro prestador de serviços de pagamento, nomeadamente: 
a) execução de débitos diretos, incluindo os de carácter pontual; 
b) execução de operações de pagamento através de um cartão de pagamento ou de um dispositivo semelhante; e 
c) execução de transferências a crédito, incluindo ordens de domiciliação;</v>
      </c>
      <c r="G191" s="43" t="b">
        <f t="shared" ca="1" si="15"/>
        <v>0</v>
      </c>
      <c r="H191" s="73">
        <f t="shared" si="16"/>
        <v>6</v>
      </c>
      <c r="I191" s="73">
        <v>23</v>
      </c>
      <c r="J191" s="73">
        <v>2</v>
      </c>
      <c r="K191" s="72" t="str">
        <f t="shared" si="17"/>
        <v/>
      </c>
      <c r="L191" s="38" t="str">
        <f ca="1">VLOOKUP(B191,TA_Rubric!$A$1:$G$93,4+LEFT(Type!$B$1,1),)</f>
        <v>Não</v>
      </c>
    </row>
    <row r="192" spans="1:12" ht="63.95" customHeight="1" x14ac:dyDescent="0.25">
      <c r="A192" s="39">
        <f t="shared" ca="1" si="13"/>
        <v>3</v>
      </c>
      <c r="B192" s="39">
        <f t="shared" ca="1" si="14"/>
        <v>24</v>
      </c>
      <c r="C192" s="49"/>
      <c r="D192" s="16" t="b">
        <f t="shared" ca="1" si="18"/>
        <v>0</v>
      </c>
      <c r="E192" s="42" t="str">
        <f ca="1">_xlfn.IFNA(VLOOKUP(B192,Rubric[],2+VALUE(LEFT(Type!$B$1,1)),),"")</f>
        <v>3. Atividade em território nacional durante o período de referência - f) Indicação das 10 jurisdições de origem das operações com destino em Portugal que apresentam o montante agregado mais elevado de operações; - 9.  ISO2</v>
      </c>
      <c r="F192" s="42" t="str">
        <f ca="1">_xlfn.IFNA(VLOOKUP(A192,Table4[[#All],[Id_Serv]:[Dsg_EN Servico]],2+VALUE(LEFT(Type!$B$1,1)),0),"")</f>
        <v>3. Execução de operações de pagamento, incluindo a transferência de fundos depositados numa conta de pagamento aberta junto do prestador de serviços de pagamento do utilizador ou de outro prestador de serviços de pagamento, nomeadamente: 
a) execução de débitos diretos, incluindo os de carácter pontual; 
b) execução de operações de pagamento através de um cartão de pagamento ou de um dispositivo semelhante; e 
c) execução de transferências a crédito, incluindo ordens de domiciliação;</v>
      </c>
      <c r="G192" s="43" t="b">
        <f t="shared" ca="1" si="15"/>
        <v>0</v>
      </c>
      <c r="H192" s="73">
        <f t="shared" si="16"/>
        <v>6</v>
      </c>
      <c r="I192" s="73">
        <v>24</v>
      </c>
      <c r="J192" s="73">
        <v>2</v>
      </c>
      <c r="K192" s="72" t="str">
        <f t="shared" si="17"/>
        <v/>
      </c>
      <c r="L192" s="38" t="str">
        <f ca="1">VLOOKUP(B192,TA_Rubric!$A$1:$G$93,4+LEFT(Type!$B$1,1),)</f>
        <v>Não</v>
      </c>
    </row>
    <row r="193" spans="1:12" ht="63.95" customHeight="1" x14ac:dyDescent="0.25">
      <c r="A193" s="39">
        <f t="shared" ca="1" si="13"/>
        <v>3</v>
      </c>
      <c r="B193" s="39">
        <f t="shared" ca="1" si="14"/>
        <v>25</v>
      </c>
      <c r="C193" s="49"/>
      <c r="D193" s="16" t="b">
        <f t="shared" ca="1" si="18"/>
        <v>0</v>
      </c>
      <c r="E193" s="42" t="str">
        <f ca="1">_xlfn.IFNA(VLOOKUP(B193,Rubric[],2+VALUE(LEFT(Type!$B$1,1)),),"")</f>
        <v>3. Atividade em território nacional durante o período de referência - f) Indicação das 10 jurisdições de origem das operações com destino em Portugal que apresentam o montante agregado mais elevado de operações; - 10. ISO2</v>
      </c>
      <c r="F193" s="42" t="str">
        <f ca="1">_xlfn.IFNA(VLOOKUP(A193,Table4[[#All],[Id_Serv]:[Dsg_EN Servico]],2+VALUE(LEFT(Type!$B$1,1)),0),"")</f>
        <v>3. Execução de operações de pagamento, incluindo a transferência de fundos depositados numa conta de pagamento aberta junto do prestador de serviços de pagamento do utilizador ou de outro prestador de serviços de pagamento, nomeadamente: 
a) execução de débitos diretos, incluindo os de carácter pontual; 
b) execução de operações de pagamento através de um cartão de pagamento ou de um dispositivo semelhante; e 
c) execução de transferências a crédito, incluindo ordens de domiciliação;</v>
      </c>
      <c r="G193" s="43" t="b">
        <f t="shared" ca="1" si="15"/>
        <v>0</v>
      </c>
      <c r="H193" s="73">
        <f t="shared" si="16"/>
        <v>6</v>
      </c>
      <c r="I193" s="73">
        <v>25</v>
      </c>
      <c r="J193" s="73">
        <v>2</v>
      </c>
      <c r="K193" s="72" t="str">
        <f t="shared" si="17"/>
        <v/>
      </c>
      <c r="L193" s="38" t="str">
        <f ca="1">VLOOKUP(B193,TA_Rubric!$A$1:$G$93,4+LEFT(Type!$B$1,1),)</f>
        <v>Não</v>
      </c>
    </row>
    <row r="194" spans="1:12" ht="63.95" customHeight="1" x14ac:dyDescent="0.25">
      <c r="A194" s="39">
        <f t="shared" ref="A194:A257" ca="1" si="19">INDIRECT("Type!"&amp;ADDRESS(H194,J194))</f>
        <v>3</v>
      </c>
      <c r="B194" s="39">
        <f t="shared" ref="B194:B257" ca="1" si="20">IF(A194="","",I194)</f>
        <v>26</v>
      </c>
      <c r="C194" s="54"/>
      <c r="D194" s="16" t="b">
        <f t="shared" ca="1" si="18"/>
        <v>0</v>
      </c>
      <c r="E194" s="42" t="str">
        <f ca="1">_xlfn.IFNA(VLOOKUP(B194,Rubric[],2+VALUE(LEFT(Type!$B$1,1)),),"")</f>
        <v>3. Atividade em território nacional durante o período de referência - g) Canais de distribuição disponibilizados; - Aplicação Móvel [1-Sim, 0-Não]</v>
      </c>
      <c r="F194" s="42" t="str">
        <f ca="1">_xlfn.IFNA(VLOOKUP(A194,Table4[[#All],[Id_Serv]:[Dsg_EN Servico]],2+VALUE(LEFT(Type!$B$1,1)),0),"")</f>
        <v>3. Execução de operações de pagamento, incluindo a transferência de fundos depositados numa conta de pagamento aberta junto do prestador de serviços de pagamento do utilizador ou de outro prestador de serviços de pagamento, nomeadamente: 
a) execução de débitos diretos, incluindo os de carácter pontual; 
b) execução de operações de pagamento através de um cartão de pagamento ou de um dispositivo semelhante; e 
c) execução de transferências a crédito, incluindo ordens de domiciliação;</v>
      </c>
      <c r="G194" s="43" t="b">
        <f t="shared" ref="G194:G257" ca="1" si="21">IF(A194="",FALSE,INDIRECT("Type!"&amp;ADDRESS(H194,J194+2)))</f>
        <v>0</v>
      </c>
      <c r="H194" s="73">
        <f t="shared" si="16"/>
        <v>6</v>
      </c>
      <c r="I194" s="73">
        <v>26</v>
      </c>
      <c r="J194" s="73">
        <v>2</v>
      </c>
      <c r="K194" s="72" t="str">
        <f t="shared" si="17"/>
        <v/>
      </c>
      <c r="L194" s="38" t="str">
        <f ca="1">VLOOKUP(B194,TA_Rubric!$A$1:$G$93,4+LEFT(Type!$B$1,1),)</f>
        <v>Sim</v>
      </c>
    </row>
    <row r="195" spans="1:12" ht="63.95" customHeight="1" x14ac:dyDescent="0.25">
      <c r="A195" s="39">
        <f t="shared" ca="1" si="19"/>
        <v>3</v>
      </c>
      <c r="B195" s="39">
        <f t="shared" ca="1" si="20"/>
        <v>27</v>
      </c>
      <c r="C195" s="54"/>
      <c r="D195" s="16" t="b">
        <f t="shared" ca="1" si="18"/>
        <v>0</v>
      </c>
      <c r="E195" s="42" t="str">
        <f ca="1">_xlfn.IFNA(VLOOKUP(B195,Rubric[],2+VALUE(LEFT(Type!$B$1,1)),),"")</f>
        <v>3. Atividade em território nacional durante o período de referência - g) Canais de distribuição disponibilizados; - Homebanking [1-Sim, 0-Não]</v>
      </c>
      <c r="F195" s="42" t="str">
        <f ca="1">_xlfn.IFNA(VLOOKUP(A195,Table4[[#All],[Id_Serv]:[Dsg_EN Servico]],2+VALUE(LEFT(Type!$B$1,1)),0),"")</f>
        <v>3. Execução de operações de pagamento, incluindo a transferência de fundos depositados numa conta de pagamento aberta junto do prestador de serviços de pagamento do utilizador ou de outro prestador de serviços de pagamento, nomeadamente: 
a) execução de débitos diretos, incluindo os de carácter pontual; 
b) execução de operações de pagamento através de um cartão de pagamento ou de um dispositivo semelhante; e 
c) execução de transferências a crédito, incluindo ordens de domiciliação;</v>
      </c>
      <c r="G195" s="43" t="b">
        <f t="shared" ca="1" si="21"/>
        <v>0</v>
      </c>
      <c r="H195" s="73">
        <f t="shared" ref="H195:H258" si="22">IF(I194&gt;I195,H194+1,H194)</f>
        <v>6</v>
      </c>
      <c r="I195" s="73">
        <v>27</v>
      </c>
      <c r="J195" s="73">
        <v>2</v>
      </c>
      <c r="K195" s="72" t="str">
        <f t="shared" ref="K195:K258" si="23">IF(C195&lt;&gt;"",1,"")</f>
        <v/>
      </c>
      <c r="L195" s="38" t="str">
        <f ca="1">VLOOKUP(B195,TA_Rubric!$A$1:$G$93,4+LEFT(Type!$B$1,1),)</f>
        <v>Sim</v>
      </c>
    </row>
    <row r="196" spans="1:12" ht="63.95" customHeight="1" x14ac:dyDescent="0.25">
      <c r="A196" s="39">
        <f t="shared" ca="1" si="19"/>
        <v>3</v>
      </c>
      <c r="B196" s="39">
        <f t="shared" ca="1" si="20"/>
        <v>28</v>
      </c>
      <c r="C196" s="54"/>
      <c r="D196" s="16" t="b">
        <f t="shared" ca="1" si="18"/>
        <v>0</v>
      </c>
      <c r="E196" s="42" t="str">
        <f ca="1">_xlfn.IFNA(VLOOKUP(B196,Rubric[],2+VALUE(LEFT(Type!$B$1,1)),),"")</f>
        <v>3. Atividade em território nacional durante o período de referência - g) Canais de distribuição disponibilizados; - Website [1-Sim, 0-Não]</v>
      </c>
      <c r="F196" s="42" t="str">
        <f ca="1">_xlfn.IFNA(VLOOKUP(A196,Table4[[#All],[Id_Serv]:[Dsg_EN Servico]],2+VALUE(LEFT(Type!$B$1,1)),0),"")</f>
        <v>3. Execução de operações de pagamento, incluindo a transferência de fundos depositados numa conta de pagamento aberta junto do prestador de serviços de pagamento do utilizador ou de outro prestador de serviços de pagamento, nomeadamente: 
a) execução de débitos diretos, incluindo os de carácter pontual; 
b) execução de operações de pagamento através de um cartão de pagamento ou de um dispositivo semelhante; e 
c) execução de transferências a crédito, incluindo ordens de domiciliação;</v>
      </c>
      <c r="G196" s="43" t="b">
        <f t="shared" ca="1" si="21"/>
        <v>0</v>
      </c>
      <c r="H196" s="73">
        <f t="shared" si="22"/>
        <v>6</v>
      </c>
      <c r="I196" s="73">
        <v>28</v>
      </c>
      <c r="J196" s="73">
        <v>2</v>
      </c>
      <c r="K196" s="72" t="str">
        <f t="shared" si="23"/>
        <v/>
      </c>
      <c r="L196" s="38" t="str">
        <f ca="1">VLOOKUP(B196,TA_Rubric!$A$1:$G$93,4+LEFT(Type!$B$1,1),)</f>
        <v>Sim</v>
      </c>
    </row>
    <row r="197" spans="1:12" ht="63.95" customHeight="1" x14ac:dyDescent="0.25">
      <c r="A197" s="39">
        <f t="shared" ca="1" si="19"/>
        <v>3</v>
      </c>
      <c r="B197" s="39">
        <f t="shared" ca="1" si="20"/>
        <v>29</v>
      </c>
      <c r="C197" s="54"/>
      <c r="D197" s="16" t="b">
        <f t="shared" ca="1" si="18"/>
        <v>0</v>
      </c>
      <c r="E197" s="42" t="str">
        <f ca="1">_xlfn.IFNA(VLOOKUP(B197,Rubric[],2+VALUE(LEFT(Type!$B$1,1)),),"")</f>
        <v>3. Atividade em território nacional durante o período de referência - g) Canais de distribuição disponibilizados; - Call center [1-Sim, 0-Não]</v>
      </c>
      <c r="F197" s="42" t="str">
        <f ca="1">_xlfn.IFNA(VLOOKUP(A197,Table4[[#All],[Id_Serv]:[Dsg_EN Servico]],2+VALUE(LEFT(Type!$B$1,1)),0),"")</f>
        <v>3. Execução de operações de pagamento, incluindo a transferência de fundos depositados numa conta de pagamento aberta junto do prestador de serviços de pagamento do utilizador ou de outro prestador de serviços de pagamento, nomeadamente: 
a) execução de débitos diretos, incluindo os de carácter pontual; 
b) execução de operações de pagamento através de um cartão de pagamento ou de um dispositivo semelhante; e 
c) execução de transferências a crédito, incluindo ordens de domiciliação;</v>
      </c>
      <c r="G197" s="43" t="b">
        <f t="shared" ca="1" si="21"/>
        <v>0</v>
      </c>
      <c r="H197" s="73">
        <f t="shared" si="22"/>
        <v>6</v>
      </c>
      <c r="I197" s="73">
        <v>29</v>
      </c>
      <c r="J197" s="73">
        <v>2</v>
      </c>
      <c r="K197" s="72" t="str">
        <f t="shared" si="23"/>
        <v/>
      </c>
      <c r="L197" s="38" t="str">
        <f ca="1">VLOOKUP(B197,TA_Rubric!$A$1:$G$93,4+LEFT(Type!$B$1,1),)</f>
        <v>Sim</v>
      </c>
    </row>
    <row r="198" spans="1:12" ht="63.95" customHeight="1" x14ac:dyDescent="0.25">
      <c r="A198" s="39">
        <f t="shared" ca="1" si="19"/>
        <v>3</v>
      </c>
      <c r="B198" s="39">
        <f t="shared" ca="1" si="20"/>
        <v>30</v>
      </c>
      <c r="C198" s="54"/>
      <c r="D198" s="16" t="b">
        <f t="shared" ca="1" si="18"/>
        <v>0</v>
      </c>
      <c r="E198" s="42" t="str">
        <f ca="1">_xlfn.IFNA(VLOOKUP(B198,Rubric[],2+VALUE(LEFT(Type!$B$1,1)),),"")</f>
        <v>3. Atividade em território nacional durante o período de referência - g) Canais de distribuição disponibilizados; - Serviços Postais [1-Sim, 0-Não]</v>
      </c>
      <c r="F198" s="42" t="str">
        <f ca="1">_xlfn.IFNA(VLOOKUP(A198,Table4[[#All],[Id_Serv]:[Dsg_EN Servico]],2+VALUE(LEFT(Type!$B$1,1)),0),"")</f>
        <v>3. Execução de operações de pagamento, incluindo a transferência de fundos depositados numa conta de pagamento aberta junto do prestador de serviços de pagamento do utilizador ou de outro prestador de serviços de pagamento, nomeadamente: 
a) execução de débitos diretos, incluindo os de carácter pontual; 
b) execução de operações de pagamento através de um cartão de pagamento ou de um dispositivo semelhante; e 
c) execução de transferências a crédito, incluindo ordens de domiciliação;</v>
      </c>
      <c r="G198" s="43" t="b">
        <f t="shared" ca="1" si="21"/>
        <v>0</v>
      </c>
      <c r="H198" s="73">
        <f t="shared" si="22"/>
        <v>6</v>
      </c>
      <c r="I198" s="73">
        <v>30</v>
      </c>
      <c r="J198" s="73">
        <v>2</v>
      </c>
      <c r="K198" s="72" t="str">
        <f t="shared" si="23"/>
        <v/>
      </c>
      <c r="L198" s="38" t="str">
        <f ca="1">VLOOKUP(B198,TA_Rubric!$A$1:$G$93,4+LEFT(Type!$B$1,1),)</f>
        <v>Sim</v>
      </c>
    </row>
    <row r="199" spans="1:12" ht="63.95" customHeight="1" x14ac:dyDescent="0.25">
      <c r="A199" s="39">
        <f t="shared" ca="1" si="19"/>
        <v>3</v>
      </c>
      <c r="B199" s="39">
        <f t="shared" ca="1" si="20"/>
        <v>31</v>
      </c>
      <c r="C199" s="49"/>
      <c r="D199" s="16" t="b">
        <f t="shared" ca="1" si="18"/>
        <v>0</v>
      </c>
      <c r="E199" s="42" t="str">
        <f ca="1">_xlfn.IFNA(VLOOKUP(B199,Rubric[],2+VALUE(LEFT(Type!$B$1,1)),),"")</f>
        <v>3. Atividade em território nacional durante o período de referência - g) Canais de distribuição disponibilizados; - Outros</v>
      </c>
      <c r="F199" s="42" t="str">
        <f ca="1">_xlfn.IFNA(VLOOKUP(A199,Table4[[#All],[Id_Serv]:[Dsg_EN Servico]],2+VALUE(LEFT(Type!$B$1,1)),0),"")</f>
        <v>3. Execução de operações de pagamento, incluindo a transferência de fundos depositados numa conta de pagamento aberta junto do prestador de serviços de pagamento do utilizador ou de outro prestador de serviços de pagamento, nomeadamente: 
a) execução de débitos diretos, incluindo os de carácter pontual; 
b) execução de operações de pagamento através de um cartão de pagamento ou de um dispositivo semelhante; e 
c) execução de transferências a crédito, incluindo ordens de domiciliação;</v>
      </c>
      <c r="G199" s="43" t="b">
        <f t="shared" ca="1" si="21"/>
        <v>0</v>
      </c>
      <c r="H199" s="73">
        <f t="shared" si="22"/>
        <v>6</v>
      </c>
      <c r="I199" s="73">
        <v>31</v>
      </c>
      <c r="J199" s="73">
        <v>2</v>
      </c>
      <c r="K199" s="72" t="str">
        <f t="shared" si="23"/>
        <v/>
      </c>
      <c r="L199" s="38" t="str">
        <f ca="1">VLOOKUP(B199,TA_Rubric!$A$1:$G$93,4+LEFT(Type!$B$1,1),)</f>
        <v>Não</v>
      </c>
    </row>
    <row r="200" spans="1:12" ht="63.95" customHeight="1" x14ac:dyDescent="0.25">
      <c r="A200" s="39">
        <f t="shared" ca="1" si="19"/>
        <v>3</v>
      </c>
      <c r="B200" s="39">
        <f t="shared" ca="1" si="20"/>
        <v>32</v>
      </c>
      <c r="C200" s="49"/>
      <c r="D200" s="16" t="b">
        <f t="shared" ca="1" si="18"/>
        <v>0</v>
      </c>
      <c r="E200" s="42" t="str">
        <f ca="1">_xlfn.IFNA(VLOOKUP(B200,Rubric[],2+VALUE(LEFT(Type!$B$1,1)),),"")</f>
        <v>3. Atividade em território nacional durante o período de referência - h) Número total de comunicações de operações suspeitas efetuadas, em Portugal ou no exterior, relativamente a operações realizadas com origem em Portugal;</v>
      </c>
      <c r="F200" s="42" t="str">
        <f ca="1">_xlfn.IFNA(VLOOKUP(A200,Table4[[#All],[Id_Serv]:[Dsg_EN Servico]],2+VALUE(LEFT(Type!$B$1,1)),0),"")</f>
        <v>3. Execução de operações de pagamento, incluindo a transferência de fundos depositados numa conta de pagamento aberta junto do prestador de serviços de pagamento do utilizador ou de outro prestador de serviços de pagamento, nomeadamente: 
a) execução de débitos diretos, incluindo os de carácter pontual; 
b) execução de operações de pagamento através de um cartão de pagamento ou de um dispositivo semelhante; e 
c) execução de transferências a crédito, incluindo ordens de domiciliação;</v>
      </c>
      <c r="G200" s="43" t="b">
        <f t="shared" ca="1" si="21"/>
        <v>0</v>
      </c>
      <c r="H200" s="73">
        <f t="shared" si="22"/>
        <v>6</v>
      </c>
      <c r="I200" s="73">
        <v>32</v>
      </c>
      <c r="J200" s="73">
        <v>2</v>
      </c>
      <c r="K200" s="72" t="str">
        <f t="shared" si="23"/>
        <v/>
      </c>
      <c r="L200" s="38" t="str">
        <f ca="1">VLOOKUP(B200,TA_Rubric!$A$1:$G$93,4+LEFT(Type!$B$1,1),)</f>
        <v>Sim</v>
      </c>
    </row>
    <row r="201" spans="1:12" ht="63.95" customHeight="1" x14ac:dyDescent="0.25">
      <c r="A201" s="39">
        <f t="shared" ca="1" si="19"/>
        <v>3</v>
      </c>
      <c r="B201" s="39">
        <f t="shared" ca="1" si="20"/>
        <v>33</v>
      </c>
      <c r="C201" s="49"/>
      <c r="D201" s="16" t="b">
        <f t="shared" ca="1" si="18"/>
        <v>0</v>
      </c>
      <c r="E201" s="42" t="str">
        <f ca="1">_xlfn.IFNA(VLOOKUP(B201,Rubric[],2+VALUE(LEFT(Type!$B$1,1)),),"")</f>
        <v>3. Atividade em território nacional durante o período de referência - i) Montante agregado, em euros, das operações comunicadas a que se refere a alínea h);</v>
      </c>
      <c r="F201" s="42" t="str">
        <f ca="1">_xlfn.IFNA(VLOOKUP(A201,Table4[[#All],[Id_Serv]:[Dsg_EN Servico]],2+VALUE(LEFT(Type!$B$1,1)),0),"")</f>
        <v>3. Execução de operações de pagamento, incluindo a transferência de fundos depositados numa conta de pagamento aberta junto do prestador de serviços de pagamento do utilizador ou de outro prestador de serviços de pagamento, nomeadamente: 
a) execução de débitos diretos, incluindo os de carácter pontual; 
b) execução de operações de pagamento através de um cartão de pagamento ou de um dispositivo semelhante; e 
c) execução de transferências a crédito, incluindo ordens de domiciliação;</v>
      </c>
      <c r="G201" s="43" t="b">
        <f t="shared" ca="1" si="21"/>
        <v>0</v>
      </c>
      <c r="H201" s="73">
        <f t="shared" si="22"/>
        <v>6</v>
      </c>
      <c r="I201" s="73">
        <v>33</v>
      </c>
      <c r="J201" s="73">
        <v>2</v>
      </c>
      <c r="K201" s="72" t="str">
        <f t="shared" si="23"/>
        <v/>
      </c>
      <c r="L201" s="38" t="str">
        <f ca="1">VLOOKUP(B201,TA_Rubric!$A$1:$G$93,4+LEFT(Type!$B$1,1),)</f>
        <v>Sim</v>
      </c>
    </row>
    <row r="202" spans="1:12" ht="63.95" customHeight="1" x14ac:dyDescent="0.25">
      <c r="A202" s="39">
        <f t="shared" ca="1" si="19"/>
        <v>3</v>
      </c>
      <c r="B202" s="39">
        <f t="shared" ca="1" si="20"/>
        <v>34</v>
      </c>
      <c r="C202" s="49"/>
      <c r="D202" s="16" t="b">
        <f t="shared" ca="1" si="18"/>
        <v>0</v>
      </c>
      <c r="E202" s="42" t="str">
        <f ca="1">_xlfn.IFNA(VLOOKUP(B202,Rubric[],2+VALUE(LEFT(Type!$B$1,1)),),"")</f>
        <v>3. Atividade em território nacional durante o período de referência - j) Número total de comunicações de operações suspeitas efetuadas, em Portugal ou no exterior, relativamente a operações realizadas com destino para Portugal;</v>
      </c>
      <c r="F202" s="42" t="str">
        <f ca="1">_xlfn.IFNA(VLOOKUP(A202,Table4[[#All],[Id_Serv]:[Dsg_EN Servico]],2+VALUE(LEFT(Type!$B$1,1)),0),"")</f>
        <v>3. Execução de operações de pagamento, incluindo a transferência de fundos depositados numa conta de pagamento aberta junto do prestador de serviços de pagamento do utilizador ou de outro prestador de serviços de pagamento, nomeadamente: 
a) execução de débitos diretos, incluindo os de carácter pontual; 
b) execução de operações de pagamento através de um cartão de pagamento ou de um dispositivo semelhante; e 
c) execução de transferências a crédito, incluindo ordens de domiciliação;</v>
      </c>
      <c r="G202" s="43" t="b">
        <f t="shared" ca="1" si="21"/>
        <v>0</v>
      </c>
      <c r="H202" s="73">
        <f t="shared" si="22"/>
        <v>6</v>
      </c>
      <c r="I202" s="73">
        <v>34</v>
      </c>
      <c r="J202" s="73">
        <v>2</v>
      </c>
      <c r="K202" s="72" t="str">
        <f t="shared" si="23"/>
        <v/>
      </c>
      <c r="L202" s="38" t="str">
        <f ca="1">VLOOKUP(B202,TA_Rubric!$A$1:$G$93,4+LEFT(Type!$B$1,1),)</f>
        <v>Sim</v>
      </c>
    </row>
    <row r="203" spans="1:12" ht="63.95" customHeight="1" x14ac:dyDescent="0.25">
      <c r="A203" s="39">
        <f t="shared" ca="1" si="19"/>
        <v>3</v>
      </c>
      <c r="B203" s="39">
        <f t="shared" ca="1" si="20"/>
        <v>35</v>
      </c>
      <c r="C203" s="49"/>
      <c r="D203" s="16" t="b">
        <f t="shared" ca="1" si="18"/>
        <v>0</v>
      </c>
      <c r="E203" s="42" t="str">
        <f ca="1">_xlfn.IFNA(VLOOKUP(B203,Rubric[],2+VALUE(LEFT(Type!$B$1,1)),),"")</f>
        <v>3. Atividade em território nacional durante o período de referência - k) Montante agregado, em euros, das operações comunicadas a que se refere a alínea j);</v>
      </c>
      <c r="F203" s="42" t="str">
        <f ca="1">_xlfn.IFNA(VLOOKUP(A203,Table4[[#All],[Id_Serv]:[Dsg_EN Servico]],2+VALUE(LEFT(Type!$B$1,1)),0),"")</f>
        <v>3. Execução de operações de pagamento, incluindo a transferência de fundos depositados numa conta de pagamento aberta junto do prestador de serviços de pagamento do utilizador ou de outro prestador de serviços de pagamento, nomeadamente: 
a) execução de débitos diretos, incluindo os de carácter pontual; 
b) execução de operações de pagamento através de um cartão de pagamento ou de um dispositivo semelhante; e 
c) execução de transferências a crédito, incluindo ordens de domiciliação;</v>
      </c>
      <c r="G203" s="43" t="b">
        <f t="shared" ca="1" si="21"/>
        <v>0</v>
      </c>
      <c r="H203" s="73">
        <f t="shared" si="22"/>
        <v>6</v>
      </c>
      <c r="I203" s="73">
        <v>35</v>
      </c>
      <c r="J203" s="73">
        <v>2</v>
      </c>
      <c r="K203" s="72" t="str">
        <f t="shared" si="23"/>
        <v/>
      </c>
      <c r="L203" s="38" t="str">
        <f ca="1">VLOOKUP(B203,TA_Rubric!$A$1:$G$93,4+LEFT(Type!$B$1,1),)</f>
        <v>Sim</v>
      </c>
    </row>
    <row r="204" spans="1:12" ht="63.95" customHeight="1" x14ac:dyDescent="0.25">
      <c r="A204" s="39">
        <f t="shared" ca="1" si="19"/>
        <v>3</v>
      </c>
      <c r="B204" s="39">
        <f t="shared" ca="1" si="20"/>
        <v>36</v>
      </c>
      <c r="C204" s="49"/>
      <c r="D204" s="16" t="b">
        <f t="shared" ca="1" si="18"/>
        <v>0</v>
      </c>
      <c r="E204" s="42" t="str">
        <f ca="1">_xlfn.IFNA(VLOOKUP(B204,Rubric[],2+VALUE(LEFT(Type!$B$1,1)),),"")</f>
        <v>3. Atividade em território nacional durante o período de referência - l) Indicação das jurisdições associadas a um risco mais elevado que tiveram operações com origem em ou destino para Portugal, com exceção das já reportadas ao abrigo nas alíneas e) e f), desde que o montante agregado das operações de ou para essas jurisdições seja igual ou superior, no período de referência, a € 1 000 000. - 1.  ISO2</v>
      </c>
      <c r="F204" s="42" t="str">
        <f ca="1">_xlfn.IFNA(VLOOKUP(A204,Table4[[#All],[Id_Serv]:[Dsg_EN Servico]],2+VALUE(LEFT(Type!$B$1,1)),0),"")</f>
        <v>3. Execução de operações de pagamento, incluindo a transferência de fundos depositados numa conta de pagamento aberta junto do prestador de serviços de pagamento do utilizador ou de outro prestador de serviços de pagamento, nomeadamente: 
a) execução de débitos diretos, incluindo os de carácter pontual; 
b) execução de operações de pagamento através de um cartão de pagamento ou de um dispositivo semelhante; e 
c) execução de transferências a crédito, incluindo ordens de domiciliação;</v>
      </c>
      <c r="G204" s="43" t="b">
        <f t="shared" ca="1" si="21"/>
        <v>0</v>
      </c>
      <c r="H204" s="73">
        <f t="shared" si="22"/>
        <v>6</v>
      </c>
      <c r="I204" s="73">
        <v>36</v>
      </c>
      <c r="J204" s="73">
        <v>2</v>
      </c>
      <c r="K204" s="72" t="str">
        <f t="shared" si="23"/>
        <v/>
      </c>
      <c r="L204" s="38" t="str">
        <f ca="1">VLOOKUP(B204,TA_Rubric!$A$1:$G$93,4+LEFT(Type!$B$1,1),)</f>
        <v>Não</v>
      </c>
    </row>
    <row r="205" spans="1:12" ht="63.95" customHeight="1" x14ac:dyDescent="0.25">
      <c r="A205" s="39">
        <f t="shared" ca="1" si="19"/>
        <v>3</v>
      </c>
      <c r="B205" s="39">
        <f t="shared" ca="1" si="20"/>
        <v>37</v>
      </c>
      <c r="C205" s="49"/>
      <c r="D205" s="16" t="b">
        <f t="shared" ca="1" si="18"/>
        <v>0</v>
      </c>
      <c r="E205" s="42" t="str">
        <f ca="1">_xlfn.IFNA(VLOOKUP(B205,Rubric[],2+VALUE(LEFT(Type!$B$1,1)),),"")</f>
        <v>3. Atividade em território nacional durante o período de referência - l) Indicação das jurisdições associadas a um risco mais elevado que tiveram operações com origem em ou destino para Portugal, com exceção das já reportadas ao abrigo nas alíneas e) e f), desde que o montante agregado das operações de ou para essas jurisdições seja igual ou superior, no período de referência, a € 1 000 000. - 2.  ISO2</v>
      </c>
      <c r="F205" s="42" t="str">
        <f ca="1">_xlfn.IFNA(VLOOKUP(A205,Table4[[#All],[Id_Serv]:[Dsg_EN Servico]],2+VALUE(LEFT(Type!$B$1,1)),0),"")</f>
        <v>3. Execução de operações de pagamento, incluindo a transferência de fundos depositados numa conta de pagamento aberta junto do prestador de serviços de pagamento do utilizador ou de outro prestador de serviços de pagamento, nomeadamente: 
a) execução de débitos diretos, incluindo os de carácter pontual; 
b) execução de operações de pagamento através de um cartão de pagamento ou de um dispositivo semelhante; e 
c) execução de transferências a crédito, incluindo ordens de domiciliação;</v>
      </c>
      <c r="G205" s="43" t="b">
        <f t="shared" ca="1" si="21"/>
        <v>0</v>
      </c>
      <c r="H205" s="73">
        <f t="shared" si="22"/>
        <v>6</v>
      </c>
      <c r="I205" s="73">
        <v>37</v>
      </c>
      <c r="J205" s="73">
        <v>2</v>
      </c>
      <c r="K205" s="72" t="str">
        <f t="shared" si="23"/>
        <v/>
      </c>
      <c r="L205" s="38" t="str">
        <f ca="1">VLOOKUP(B205,TA_Rubric!$A$1:$G$93,4+LEFT(Type!$B$1,1),)</f>
        <v>Não</v>
      </c>
    </row>
    <row r="206" spans="1:12" ht="63.95" customHeight="1" x14ac:dyDescent="0.25">
      <c r="A206" s="39">
        <f t="shared" ca="1" si="19"/>
        <v>3</v>
      </c>
      <c r="B206" s="39">
        <f t="shared" ca="1" si="20"/>
        <v>38</v>
      </c>
      <c r="C206" s="49"/>
      <c r="D206" s="16" t="b">
        <f t="shared" ca="1" si="18"/>
        <v>0</v>
      </c>
      <c r="E206" s="42" t="str">
        <f ca="1">_xlfn.IFNA(VLOOKUP(B206,Rubric[],2+VALUE(LEFT(Type!$B$1,1)),),"")</f>
        <v>3. Atividade em território nacional durante o período de referência - l) Indicação das jurisdições associadas a um risco mais elevado que tiveram operações com origem em ou destino para Portugal, com exceção das já reportadas ao abrigo nas alíneas e) e f), desde que o montante agregado das operações de ou para essas jurisdições seja igual ou superior, no período de referência, a € 1 000 000. - 3.  ISO2</v>
      </c>
      <c r="F206" s="42" t="str">
        <f ca="1">_xlfn.IFNA(VLOOKUP(A206,Table4[[#All],[Id_Serv]:[Dsg_EN Servico]],2+VALUE(LEFT(Type!$B$1,1)),0),"")</f>
        <v>3. Execução de operações de pagamento, incluindo a transferência de fundos depositados numa conta de pagamento aberta junto do prestador de serviços de pagamento do utilizador ou de outro prestador de serviços de pagamento, nomeadamente: 
a) execução de débitos diretos, incluindo os de carácter pontual; 
b) execução de operações de pagamento através de um cartão de pagamento ou de um dispositivo semelhante; e 
c) execução de transferências a crédito, incluindo ordens de domiciliação;</v>
      </c>
      <c r="G206" s="43" t="b">
        <f t="shared" ca="1" si="21"/>
        <v>0</v>
      </c>
      <c r="H206" s="73">
        <f t="shared" si="22"/>
        <v>6</v>
      </c>
      <c r="I206" s="73">
        <v>38</v>
      </c>
      <c r="J206" s="73">
        <v>2</v>
      </c>
      <c r="K206" s="72" t="str">
        <f t="shared" si="23"/>
        <v/>
      </c>
      <c r="L206" s="38" t="str">
        <f ca="1">VLOOKUP(B206,TA_Rubric!$A$1:$G$93,4+LEFT(Type!$B$1,1),)</f>
        <v>Não</v>
      </c>
    </row>
    <row r="207" spans="1:12" ht="63.95" customHeight="1" x14ac:dyDescent="0.25">
      <c r="A207" s="39">
        <f t="shared" ca="1" si="19"/>
        <v>3</v>
      </c>
      <c r="B207" s="39">
        <f t="shared" ca="1" si="20"/>
        <v>39</v>
      </c>
      <c r="C207" s="49"/>
      <c r="D207" s="16" t="b">
        <f t="shared" ca="1" si="18"/>
        <v>0</v>
      </c>
      <c r="E207" s="42" t="str">
        <f ca="1">_xlfn.IFNA(VLOOKUP(B207,Rubric[],2+VALUE(LEFT(Type!$B$1,1)),),"")</f>
        <v>3. Atividade em território nacional durante o período de referência - l) Indicação das jurisdições associadas a um risco mais elevado que tiveram operações com origem em ou destino para Portugal, com exceção das já reportadas ao abrigo nas alíneas e) e f), desde que o montante agregado das operações de ou para essas jurisdições seja igual ou superior, no período de referência, a € 1 000 000. - 4.  ISO2</v>
      </c>
      <c r="F207" s="42" t="str">
        <f ca="1">_xlfn.IFNA(VLOOKUP(A207,Table4[[#All],[Id_Serv]:[Dsg_EN Servico]],2+VALUE(LEFT(Type!$B$1,1)),0),"")</f>
        <v>3. Execução de operações de pagamento, incluindo a transferência de fundos depositados numa conta de pagamento aberta junto do prestador de serviços de pagamento do utilizador ou de outro prestador de serviços de pagamento, nomeadamente: 
a) execução de débitos diretos, incluindo os de carácter pontual; 
b) execução de operações de pagamento através de um cartão de pagamento ou de um dispositivo semelhante; e 
c) execução de transferências a crédito, incluindo ordens de domiciliação;</v>
      </c>
      <c r="G207" s="43" t="b">
        <f t="shared" ca="1" si="21"/>
        <v>0</v>
      </c>
      <c r="H207" s="73">
        <f t="shared" si="22"/>
        <v>6</v>
      </c>
      <c r="I207" s="73">
        <v>39</v>
      </c>
      <c r="J207" s="73">
        <v>2</v>
      </c>
      <c r="K207" s="72" t="str">
        <f t="shared" si="23"/>
        <v/>
      </c>
      <c r="L207" s="38" t="str">
        <f ca="1">VLOOKUP(B207,TA_Rubric!$A$1:$G$93,4+LEFT(Type!$B$1,1),)</f>
        <v>Não</v>
      </c>
    </row>
    <row r="208" spans="1:12" ht="63.95" customHeight="1" x14ac:dyDescent="0.25">
      <c r="A208" s="39">
        <f t="shared" ca="1" si="19"/>
        <v>3</v>
      </c>
      <c r="B208" s="39">
        <f t="shared" ca="1" si="20"/>
        <v>40</v>
      </c>
      <c r="C208" s="49"/>
      <c r="D208" s="16" t="b">
        <f t="shared" ca="1" si="18"/>
        <v>0</v>
      </c>
      <c r="E208" s="42" t="str">
        <f ca="1">_xlfn.IFNA(VLOOKUP(B208,Rubric[],2+VALUE(LEFT(Type!$B$1,1)),),"")</f>
        <v>3. Atividade em território nacional durante o período de referência - l) Indicação das jurisdições associadas a um risco mais elevado que tiveram operações com origem em ou destino para Portugal, com exceção das já reportadas ao abrigo nas alíneas e) e f), desde que o montante agregado das operações de ou para essas jurisdições seja igual ou superior, no período de referência, a € 1 000 000. - 5.  ISO2</v>
      </c>
      <c r="F208" s="42" t="str">
        <f ca="1">_xlfn.IFNA(VLOOKUP(A208,Table4[[#All],[Id_Serv]:[Dsg_EN Servico]],2+VALUE(LEFT(Type!$B$1,1)),0),"")</f>
        <v>3. Execução de operações de pagamento, incluindo a transferência de fundos depositados numa conta de pagamento aberta junto do prestador de serviços de pagamento do utilizador ou de outro prestador de serviços de pagamento, nomeadamente: 
a) execução de débitos diretos, incluindo os de carácter pontual; 
b) execução de operações de pagamento através de um cartão de pagamento ou de um dispositivo semelhante; e 
c) execução de transferências a crédito, incluindo ordens de domiciliação;</v>
      </c>
      <c r="G208" s="43" t="b">
        <f t="shared" ca="1" si="21"/>
        <v>0</v>
      </c>
      <c r="H208" s="73">
        <f t="shared" si="22"/>
        <v>6</v>
      </c>
      <c r="I208" s="73">
        <v>40</v>
      </c>
      <c r="J208" s="73">
        <v>2</v>
      </c>
      <c r="K208" s="72" t="str">
        <f t="shared" si="23"/>
        <v/>
      </c>
      <c r="L208" s="38" t="str">
        <f ca="1">VLOOKUP(B208,TA_Rubric!$A$1:$G$93,4+LEFT(Type!$B$1,1),)</f>
        <v>Não</v>
      </c>
    </row>
    <row r="209" spans="1:12" ht="63.95" customHeight="1" x14ac:dyDescent="0.25">
      <c r="A209" s="39">
        <f t="shared" ca="1" si="19"/>
        <v>3</v>
      </c>
      <c r="B209" s="39">
        <f t="shared" ca="1" si="20"/>
        <v>41</v>
      </c>
      <c r="C209" s="49"/>
      <c r="D209" s="16" t="b">
        <f t="shared" ca="1" si="18"/>
        <v>0</v>
      </c>
      <c r="E209" s="42" t="str">
        <f ca="1">_xlfn.IFNA(VLOOKUP(B209,Rubric[],2+VALUE(LEFT(Type!$B$1,1)),),"")</f>
        <v>3. Atividade em território nacional durante o período de referência - l) Indicação das jurisdições associadas a um risco mais elevado que tiveram operações com origem em ou destino para Portugal, com exceção das já reportadas ao abrigo nas alíneas e) e f), desde que o montante agregado das operações de ou para essas jurisdições seja igual ou superior, no período de referência, a € 1 000 000. - 6.  ISO2</v>
      </c>
      <c r="F209" s="42" t="str">
        <f ca="1">_xlfn.IFNA(VLOOKUP(A209,Table4[[#All],[Id_Serv]:[Dsg_EN Servico]],2+VALUE(LEFT(Type!$B$1,1)),0),"")</f>
        <v>3. Execução de operações de pagamento, incluindo a transferência de fundos depositados numa conta de pagamento aberta junto do prestador de serviços de pagamento do utilizador ou de outro prestador de serviços de pagamento, nomeadamente: 
a) execução de débitos diretos, incluindo os de carácter pontual; 
b) execução de operações de pagamento através de um cartão de pagamento ou de um dispositivo semelhante; e 
c) execução de transferências a crédito, incluindo ordens de domiciliação;</v>
      </c>
      <c r="G209" s="43" t="b">
        <f t="shared" ca="1" si="21"/>
        <v>0</v>
      </c>
      <c r="H209" s="73">
        <f t="shared" si="22"/>
        <v>6</v>
      </c>
      <c r="I209" s="73">
        <v>41</v>
      </c>
      <c r="J209" s="73">
        <v>2</v>
      </c>
      <c r="K209" s="72" t="str">
        <f t="shared" si="23"/>
        <v/>
      </c>
      <c r="L209" s="38" t="str">
        <f ca="1">VLOOKUP(B209,TA_Rubric!$A$1:$G$93,4+LEFT(Type!$B$1,1),)</f>
        <v>Não</v>
      </c>
    </row>
    <row r="210" spans="1:12" ht="63.95" customHeight="1" x14ac:dyDescent="0.25">
      <c r="A210" s="39">
        <f t="shared" ca="1" si="19"/>
        <v>3</v>
      </c>
      <c r="B210" s="39">
        <f t="shared" ca="1" si="20"/>
        <v>42</v>
      </c>
      <c r="C210" s="49"/>
      <c r="D210" s="16" t="b">
        <f t="shared" ca="1" si="18"/>
        <v>0</v>
      </c>
      <c r="E210" s="42" t="str">
        <f ca="1">_xlfn.IFNA(VLOOKUP(B210,Rubric[],2+VALUE(LEFT(Type!$B$1,1)),),"")</f>
        <v>3. Atividade em território nacional durante o período de referência - l) Indicação das jurisdições associadas a um risco mais elevado que tiveram operações com origem em ou destino para Portugal, com exceção das já reportadas ao abrigo nas alíneas e) e f), desde que o montante agregado das operações de ou para essas jurisdições seja igual ou superior, no período de referência, a € 1 000 000. - 7.  ISO2</v>
      </c>
      <c r="F210" s="42" t="str">
        <f ca="1">_xlfn.IFNA(VLOOKUP(A210,Table4[[#All],[Id_Serv]:[Dsg_EN Servico]],2+VALUE(LEFT(Type!$B$1,1)),0),"")</f>
        <v>3. Execução de operações de pagamento, incluindo a transferência de fundos depositados numa conta de pagamento aberta junto do prestador de serviços de pagamento do utilizador ou de outro prestador de serviços de pagamento, nomeadamente: 
a) execução de débitos diretos, incluindo os de carácter pontual; 
b) execução de operações de pagamento através de um cartão de pagamento ou de um dispositivo semelhante; e 
c) execução de transferências a crédito, incluindo ordens de domiciliação;</v>
      </c>
      <c r="G210" s="43" t="b">
        <f t="shared" ca="1" si="21"/>
        <v>0</v>
      </c>
      <c r="H210" s="73">
        <f t="shared" si="22"/>
        <v>6</v>
      </c>
      <c r="I210" s="73">
        <v>42</v>
      </c>
      <c r="J210" s="73">
        <v>2</v>
      </c>
      <c r="K210" s="72" t="str">
        <f t="shared" si="23"/>
        <v/>
      </c>
      <c r="L210" s="38" t="str">
        <f ca="1">VLOOKUP(B210,TA_Rubric!$A$1:$G$93,4+LEFT(Type!$B$1,1),)</f>
        <v>Não</v>
      </c>
    </row>
    <row r="211" spans="1:12" ht="63.95" customHeight="1" x14ac:dyDescent="0.25">
      <c r="A211" s="39">
        <f t="shared" ca="1" si="19"/>
        <v>3</v>
      </c>
      <c r="B211" s="39">
        <f t="shared" ca="1" si="20"/>
        <v>43</v>
      </c>
      <c r="C211" s="49"/>
      <c r="D211" s="16" t="b">
        <f t="shared" ca="1" si="18"/>
        <v>0</v>
      </c>
      <c r="E211" s="42" t="str">
        <f ca="1">_xlfn.IFNA(VLOOKUP(B211,Rubric[],2+VALUE(LEFT(Type!$B$1,1)),),"")</f>
        <v>3. Atividade em território nacional durante o período de referência - l) Indicação das jurisdições associadas a um risco mais elevado que tiveram operações com origem em ou destino para Portugal, com exceção das já reportadas ao abrigo nas alíneas e) e f), desde que o montante agregado das operações de ou para essas jurisdições seja igual ou superior, no período de referência, a € 1 000 000. - 8.  ISO2</v>
      </c>
      <c r="F211" s="42" t="str">
        <f ca="1">_xlfn.IFNA(VLOOKUP(A211,Table4[[#All],[Id_Serv]:[Dsg_EN Servico]],2+VALUE(LEFT(Type!$B$1,1)),0),"")</f>
        <v>3. Execução de operações de pagamento, incluindo a transferência de fundos depositados numa conta de pagamento aberta junto do prestador de serviços de pagamento do utilizador ou de outro prestador de serviços de pagamento, nomeadamente: 
a) execução de débitos diretos, incluindo os de carácter pontual; 
b) execução de operações de pagamento através de um cartão de pagamento ou de um dispositivo semelhante; e 
c) execução de transferências a crédito, incluindo ordens de domiciliação;</v>
      </c>
      <c r="G211" s="43" t="b">
        <f t="shared" ca="1" si="21"/>
        <v>0</v>
      </c>
      <c r="H211" s="73">
        <f t="shared" si="22"/>
        <v>6</v>
      </c>
      <c r="I211" s="73">
        <v>43</v>
      </c>
      <c r="J211" s="73">
        <v>2</v>
      </c>
      <c r="K211" s="72" t="str">
        <f t="shared" si="23"/>
        <v/>
      </c>
      <c r="L211" s="38" t="str">
        <f ca="1">VLOOKUP(B211,TA_Rubric!$A$1:$G$93,4+LEFT(Type!$B$1,1),)</f>
        <v>Não</v>
      </c>
    </row>
    <row r="212" spans="1:12" ht="63.95" customHeight="1" x14ac:dyDescent="0.25">
      <c r="A212" s="39">
        <f t="shared" ca="1" si="19"/>
        <v>3</v>
      </c>
      <c r="B212" s="39">
        <f t="shared" ca="1" si="20"/>
        <v>44</v>
      </c>
      <c r="C212" s="49"/>
      <c r="D212" s="16" t="b">
        <f t="shared" ca="1" si="18"/>
        <v>0</v>
      </c>
      <c r="E212" s="42" t="str">
        <f ca="1">_xlfn.IFNA(VLOOKUP(B212,Rubric[],2+VALUE(LEFT(Type!$B$1,1)),),"")</f>
        <v>3. Atividade em território nacional durante o período de referência - l) Indicação das jurisdições associadas a um risco mais elevado que tiveram operações com origem em ou destino para Portugal, com exceção das já reportadas ao abrigo nas alíneas e) e f), desde que o montante agregado das operações de ou para essas jurisdições seja igual ou superior, no período de referência, a € 1 000 000. - 9.  ISO2</v>
      </c>
      <c r="F212" s="42" t="str">
        <f ca="1">_xlfn.IFNA(VLOOKUP(A212,Table4[[#All],[Id_Serv]:[Dsg_EN Servico]],2+VALUE(LEFT(Type!$B$1,1)),0),"")</f>
        <v>3. Execução de operações de pagamento, incluindo a transferência de fundos depositados numa conta de pagamento aberta junto do prestador de serviços de pagamento do utilizador ou de outro prestador de serviços de pagamento, nomeadamente: 
a) execução de débitos diretos, incluindo os de carácter pontual; 
b) execução de operações de pagamento através de um cartão de pagamento ou de um dispositivo semelhante; e 
c) execução de transferências a crédito, incluindo ordens de domiciliação;</v>
      </c>
      <c r="G212" s="43" t="b">
        <f t="shared" ca="1" si="21"/>
        <v>0</v>
      </c>
      <c r="H212" s="73">
        <f t="shared" si="22"/>
        <v>6</v>
      </c>
      <c r="I212" s="73">
        <v>44</v>
      </c>
      <c r="J212" s="73">
        <v>2</v>
      </c>
      <c r="K212" s="72" t="str">
        <f t="shared" si="23"/>
        <v/>
      </c>
      <c r="L212" s="38" t="str">
        <f ca="1">VLOOKUP(B212,TA_Rubric!$A$1:$G$93,4+LEFT(Type!$B$1,1),)</f>
        <v>Não</v>
      </c>
    </row>
    <row r="213" spans="1:12" ht="63.95" customHeight="1" x14ac:dyDescent="0.25">
      <c r="A213" s="39">
        <f t="shared" ca="1" si="19"/>
        <v>3</v>
      </c>
      <c r="B213" s="39">
        <f t="shared" ca="1" si="20"/>
        <v>45</v>
      </c>
      <c r="C213" s="49"/>
      <c r="D213" s="16" t="b">
        <f t="shared" ca="1" si="18"/>
        <v>0</v>
      </c>
      <c r="E213" s="42" t="str">
        <f ca="1">_xlfn.IFNA(VLOOKUP(B213,Rubric[],2+VALUE(LEFT(Type!$B$1,1)),),"")</f>
        <v>3. Atividade em território nacional durante o período de referência - l) Indicação das jurisdições associadas a um risco mais elevado que tiveram operações com origem em ou destino para Portugal, com exceção das já reportadas ao abrigo nas alíneas e) e f), desde que o montante agregado das operações de ou para essas jurisdições seja igual ou superior, no período de referência, a € 1 000 000. - 10. ISO2</v>
      </c>
      <c r="F213" s="42" t="str">
        <f ca="1">_xlfn.IFNA(VLOOKUP(A213,Table4[[#All],[Id_Serv]:[Dsg_EN Servico]],2+VALUE(LEFT(Type!$B$1,1)),0),"")</f>
        <v>3. Execução de operações de pagamento, incluindo a transferência de fundos depositados numa conta de pagamento aberta junto do prestador de serviços de pagamento do utilizador ou de outro prestador de serviços de pagamento, nomeadamente: 
a) execução de débitos diretos, incluindo os de carácter pontual; 
b) execução de operações de pagamento através de um cartão de pagamento ou de um dispositivo semelhante; e 
c) execução de transferências a crédito, incluindo ordens de domiciliação;</v>
      </c>
      <c r="G213" s="43" t="b">
        <f t="shared" ca="1" si="21"/>
        <v>0</v>
      </c>
      <c r="H213" s="73">
        <f t="shared" si="22"/>
        <v>6</v>
      </c>
      <c r="I213" s="73">
        <v>45</v>
      </c>
      <c r="J213" s="73">
        <v>2</v>
      </c>
      <c r="K213" s="72" t="str">
        <f t="shared" si="23"/>
        <v/>
      </c>
      <c r="L213" s="38" t="str">
        <f ca="1">VLOOKUP(B213,TA_Rubric!$A$1:$G$93,4+LEFT(Type!$B$1,1),)</f>
        <v>Não</v>
      </c>
    </row>
    <row r="214" spans="1:12" ht="63.95" customHeight="1" x14ac:dyDescent="0.25">
      <c r="A214" s="39">
        <f t="shared" ca="1" si="19"/>
        <v>3</v>
      </c>
      <c r="B214" s="39">
        <f t="shared" ca="1" si="20"/>
        <v>46</v>
      </c>
      <c r="C214" s="49"/>
      <c r="D214" s="16" t="b">
        <f t="shared" ca="1" si="18"/>
        <v>0</v>
      </c>
      <c r="E214" s="42" t="str">
        <f ca="1">_xlfn.IFNA(VLOOKUP(B214,Rubric[],2+VALUE(LEFT(Type!$B$1,1)),),"")</f>
        <v>3. Atividade em território nacional durante o período de referência - l) Indicação das jurisdições associadas a um risco mais elevado que tiveram operações com origem em ou destino para Portugal, com exceção das já reportadas ao abrigo nas alíneas e) e f), desde que o montante agregado das operações de ou para essas jurisdições seja igual ou superior, no período de referência, a € 1 000 000. - 11. ISO2</v>
      </c>
      <c r="F214" s="42" t="str">
        <f ca="1">_xlfn.IFNA(VLOOKUP(A214,Table4[[#All],[Id_Serv]:[Dsg_EN Servico]],2+VALUE(LEFT(Type!$B$1,1)),0),"")</f>
        <v>3. Execução de operações de pagamento, incluindo a transferência de fundos depositados numa conta de pagamento aberta junto do prestador de serviços de pagamento do utilizador ou de outro prestador de serviços de pagamento, nomeadamente: 
a) execução de débitos diretos, incluindo os de carácter pontual; 
b) execução de operações de pagamento através de um cartão de pagamento ou de um dispositivo semelhante; e 
c) execução de transferências a crédito, incluindo ordens de domiciliação;</v>
      </c>
      <c r="G214" s="43" t="b">
        <f t="shared" ca="1" si="21"/>
        <v>0</v>
      </c>
      <c r="H214" s="73">
        <f t="shared" si="22"/>
        <v>6</v>
      </c>
      <c r="I214" s="73">
        <v>46</v>
      </c>
      <c r="J214" s="73">
        <v>2</v>
      </c>
      <c r="K214" s="72" t="str">
        <f t="shared" si="23"/>
        <v/>
      </c>
      <c r="L214" s="38" t="str">
        <f ca="1">VLOOKUP(B214,TA_Rubric!$A$1:$G$93,4+LEFT(Type!$B$1,1),)</f>
        <v>Não</v>
      </c>
    </row>
    <row r="215" spans="1:12" ht="63.95" customHeight="1" x14ac:dyDescent="0.25">
      <c r="A215" s="39">
        <f t="shared" ca="1" si="19"/>
        <v>3</v>
      </c>
      <c r="B215" s="39">
        <f t="shared" ca="1" si="20"/>
        <v>47</v>
      </c>
      <c r="C215" s="49"/>
      <c r="D215" s="16" t="b">
        <f t="shared" ca="1" si="18"/>
        <v>0</v>
      </c>
      <c r="E215" s="42" t="str">
        <f ca="1">_xlfn.IFNA(VLOOKUP(B215,Rubric[],2+VALUE(LEFT(Type!$B$1,1)),),"")</f>
        <v>3. Atividade em território nacional durante o período de referência - l) Indicação das jurisdições associadas a um risco mais elevado que tiveram operações com origem em ou destino para Portugal, com exceção das já reportadas ao abrigo nas alíneas e) e f), desde que o montante agregado das operações de ou para essas jurisdições seja igual ou superior, no período de referência, a € 1 000 000. - 12. ISO2</v>
      </c>
      <c r="F215" s="42" t="str">
        <f ca="1">_xlfn.IFNA(VLOOKUP(A215,Table4[[#All],[Id_Serv]:[Dsg_EN Servico]],2+VALUE(LEFT(Type!$B$1,1)),0),"")</f>
        <v>3. Execução de operações de pagamento, incluindo a transferência de fundos depositados numa conta de pagamento aberta junto do prestador de serviços de pagamento do utilizador ou de outro prestador de serviços de pagamento, nomeadamente: 
a) execução de débitos diretos, incluindo os de carácter pontual; 
b) execução de operações de pagamento através de um cartão de pagamento ou de um dispositivo semelhante; e 
c) execução de transferências a crédito, incluindo ordens de domiciliação;</v>
      </c>
      <c r="G215" s="43" t="b">
        <f t="shared" ca="1" si="21"/>
        <v>0</v>
      </c>
      <c r="H215" s="73">
        <f t="shared" si="22"/>
        <v>6</v>
      </c>
      <c r="I215" s="73">
        <v>47</v>
      </c>
      <c r="J215" s="73">
        <v>2</v>
      </c>
      <c r="K215" s="72" t="str">
        <f t="shared" si="23"/>
        <v/>
      </c>
      <c r="L215" s="38" t="str">
        <f ca="1">VLOOKUP(B215,TA_Rubric!$A$1:$G$93,4+LEFT(Type!$B$1,1),)</f>
        <v>Não</v>
      </c>
    </row>
    <row r="216" spans="1:12" ht="63.95" customHeight="1" x14ac:dyDescent="0.25">
      <c r="A216" s="39">
        <f t="shared" ca="1" si="19"/>
        <v>3</v>
      </c>
      <c r="B216" s="39">
        <f t="shared" ca="1" si="20"/>
        <v>48</v>
      </c>
      <c r="C216" s="49"/>
      <c r="D216" s="16" t="b">
        <f t="shared" ca="1" si="18"/>
        <v>0</v>
      </c>
      <c r="E216" s="42" t="str">
        <f ca="1">_xlfn.IFNA(VLOOKUP(B216,Rubric[],2+VALUE(LEFT(Type!$B$1,1)),),"")</f>
        <v>3. Atividade em território nacional durante o período de referência - l) Indicação das jurisdições associadas a um risco mais elevado que tiveram operações com origem em ou destino para Portugal, com exceção das já reportadas ao abrigo nas alíneas e) e f), desde que o montante agregado das operações de ou para essas jurisdições seja igual ou superior, no período de referência, a € 1 000 000. - 13. ISO2</v>
      </c>
      <c r="F216" s="42" t="str">
        <f ca="1">_xlfn.IFNA(VLOOKUP(A216,Table4[[#All],[Id_Serv]:[Dsg_EN Servico]],2+VALUE(LEFT(Type!$B$1,1)),0),"")</f>
        <v>3. Execução de operações de pagamento, incluindo a transferência de fundos depositados numa conta de pagamento aberta junto do prestador de serviços de pagamento do utilizador ou de outro prestador de serviços de pagamento, nomeadamente: 
a) execução de débitos diretos, incluindo os de carácter pontual; 
b) execução de operações de pagamento através de um cartão de pagamento ou de um dispositivo semelhante; e 
c) execução de transferências a crédito, incluindo ordens de domiciliação;</v>
      </c>
      <c r="G216" s="43" t="b">
        <f t="shared" ca="1" si="21"/>
        <v>0</v>
      </c>
      <c r="H216" s="73">
        <f t="shared" si="22"/>
        <v>6</v>
      </c>
      <c r="I216" s="73">
        <v>48</v>
      </c>
      <c r="J216" s="73">
        <v>2</v>
      </c>
      <c r="K216" s="72" t="str">
        <f t="shared" si="23"/>
        <v/>
      </c>
      <c r="L216" s="38" t="str">
        <f ca="1">VLOOKUP(B216,TA_Rubric!$A$1:$G$93,4+LEFT(Type!$B$1,1),)</f>
        <v>Não</v>
      </c>
    </row>
    <row r="217" spans="1:12" ht="63.95" customHeight="1" x14ac:dyDescent="0.25">
      <c r="A217" s="39">
        <f t="shared" ca="1" si="19"/>
        <v>3</v>
      </c>
      <c r="B217" s="39">
        <f t="shared" ca="1" si="20"/>
        <v>49</v>
      </c>
      <c r="C217" s="49"/>
      <c r="D217" s="16" t="b">
        <f t="shared" ca="1" si="18"/>
        <v>0</v>
      </c>
      <c r="E217" s="42" t="str">
        <f ca="1">_xlfn.IFNA(VLOOKUP(B217,Rubric[],2+VALUE(LEFT(Type!$B$1,1)),),"")</f>
        <v>3. Atividade em território nacional durante o período de referência - l) Indicação das jurisdições associadas a um risco mais elevado que tiveram operações com origem em ou destino para Portugal, com exceção das já reportadas ao abrigo nas alíneas e) e f), desde que o montante agregado das operações de ou para essas jurisdições seja igual ou superior, no período de referência, a € 1 000 000. - 14. ISO2</v>
      </c>
      <c r="F217" s="42" t="str">
        <f ca="1">_xlfn.IFNA(VLOOKUP(A217,Table4[[#All],[Id_Serv]:[Dsg_EN Servico]],2+VALUE(LEFT(Type!$B$1,1)),0),"")</f>
        <v>3. Execução de operações de pagamento, incluindo a transferência de fundos depositados numa conta de pagamento aberta junto do prestador de serviços de pagamento do utilizador ou de outro prestador de serviços de pagamento, nomeadamente: 
a) execução de débitos diretos, incluindo os de carácter pontual; 
b) execução de operações de pagamento através de um cartão de pagamento ou de um dispositivo semelhante; e 
c) execução de transferências a crédito, incluindo ordens de domiciliação;</v>
      </c>
      <c r="G217" s="43" t="b">
        <f t="shared" ca="1" si="21"/>
        <v>0</v>
      </c>
      <c r="H217" s="73">
        <f t="shared" si="22"/>
        <v>6</v>
      </c>
      <c r="I217" s="73">
        <v>49</v>
      </c>
      <c r="J217" s="73">
        <v>2</v>
      </c>
      <c r="K217" s="72" t="str">
        <f t="shared" si="23"/>
        <v/>
      </c>
      <c r="L217" s="38" t="str">
        <f ca="1">VLOOKUP(B217,TA_Rubric!$A$1:$G$93,4+LEFT(Type!$B$1,1),)</f>
        <v>Não</v>
      </c>
    </row>
    <row r="218" spans="1:12" ht="63.95" customHeight="1" x14ac:dyDescent="0.25">
      <c r="A218" s="39">
        <f t="shared" ca="1" si="19"/>
        <v>3</v>
      </c>
      <c r="B218" s="39">
        <f t="shared" ca="1" si="20"/>
        <v>50</v>
      </c>
      <c r="C218" s="49"/>
      <c r="D218" s="16" t="b">
        <f t="shared" ca="1" si="18"/>
        <v>0</v>
      </c>
      <c r="E218" s="42" t="str">
        <f ca="1">_xlfn.IFNA(VLOOKUP(B218,Rubric[],2+VALUE(LEFT(Type!$B$1,1)),),"")</f>
        <v>3. Atividade em território nacional durante o período de referência - l) Indicação das jurisdições associadas a um risco mais elevado que tiveram operações com origem em ou destino para Portugal, com exceção das já reportadas ao abrigo nas alíneas e) e f), desde que o montante agregado das operações de ou para essas jurisdições seja igual ou superior, no período de referência, a € 1 000 000. - 15. ISO2</v>
      </c>
      <c r="F218" s="42" t="str">
        <f ca="1">_xlfn.IFNA(VLOOKUP(A218,Table4[[#All],[Id_Serv]:[Dsg_EN Servico]],2+VALUE(LEFT(Type!$B$1,1)),0),"")</f>
        <v>3. Execução de operações de pagamento, incluindo a transferência de fundos depositados numa conta de pagamento aberta junto do prestador de serviços de pagamento do utilizador ou de outro prestador de serviços de pagamento, nomeadamente: 
a) execução de débitos diretos, incluindo os de carácter pontual; 
b) execução de operações de pagamento através de um cartão de pagamento ou de um dispositivo semelhante; e 
c) execução de transferências a crédito, incluindo ordens de domiciliação;</v>
      </c>
      <c r="G218" s="43" t="b">
        <f t="shared" ca="1" si="21"/>
        <v>0</v>
      </c>
      <c r="H218" s="73">
        <f t="shared" si="22"/>
        <v>6</v>
      </c>
      <c r="I218" s="73">
        <v>50</v>
      </c>
      <c r="J218" s="73">
        <v>2</v>
      </c>
      <c r="K218" s="72" t="str">
        <f t="shared" si="23"/>
        <v/>
      </c>
      <c r="L218" s="38" t="str">
        <f ca="1">VLOOKUP(B218,TA_Rubric!$A$1:$G$93,4+LEFT(Type!$B$1,1),)</f>
        <v>Não</v>
      </c>
    </row>
    <row r="219" spans="1:12" ht="63.95" customHeight="1" x14ac:dyDescent="0.25">
      <c r="A219" s="39">
        <f t="shared" ca="1" si="19"/>
        <v>3</v>
      </c>
      <c r="B219" s="39">
        <f t="shared" ca="1" si="20"/>
        <v>51</v>
      </c>
      <c r="C219" s="49"/>
      <c r="D219" s="16" t="b">
        <f t="shared" ca="1" si="18"/>
        <v>0</v>
      </c>
      <c r="E219" s="42" t="str">
        <f ca="1">_xlfn.IFNA(VLOOKUP(B219,Rubric[],2+VALUE(LEFT(Type!$B$1,1)),),"")</f>
        <v>3. Atividade em território nacional durante o período de referência - l) Indicação das jurisdições associadas a um risco mais elevado que tiveram operações com origem em ou destino para Portugal, com exceção das já reportadas ao abrigo nas alíneas e) e f), desde que o montante agregado das operações de ou para essas jurisdições seja igual ou superior, no período de referência, a € 1 000 000. - 16. ISO2</v>
      </c>
      <c r="F219" s="42" t="str">
        <f ca="1">_xlfn.IFNA(VLOOKUP(A219,Table4[[#All],[Id_Serv]:[Dsg_EN Servico]],2+VALUE(LEFT(Type!$B$1,1)),0),"")</f>
        <v>3. Execução de operações de pagamento, incluindo a transferência de fundos depositados numa conta de pagamento aberta junto do prestador de serviços de pagamento do utilizador ou de outro prestador de serviços de pagamento, nomeadamente: 
a) execução de débitos diretos, incluindo os de carácter pontual; 
b) execução de operações de pagamento através de um cartão de pagamento ou de um dispositivo semelhante; e 
c) execução de transferências a crédito, incluindo ordens de domiciliação;</v>
      </c>
      <c r="G219" s="43" t="b">
        <f t="shared" ca="1" si="21"/>
        <v>0</v>
      </c>
      <c r="H219" s="73">
        <f t="shared" si="22"/>
        <v>6</v>
      </c>
      <c r="I219" s="73">
        <v>51</v>
      </c>
      <c r="J219" s="73">
        <v>2</v>
      </c>
      <c r="K219" s="72" t="str">
        <f t="shared" si="23"/>
        <v/>
      </c>
      <c r="L219" s="38" t="str">
        <f ca="1">VLOOKUP(B219,TA_Rubric!$A$1:$G$93,4+LEFT(Type!$B$1,1),)</f>
        <v>Não</v>
      </c>
    </row>
    <row r="220" spans="1:12" ht="63.95" customHeight="1" x14ac:dyDescent="0.25">
      <c r="A220" s="39">
        <f t="shared" ca="1" si="19"/>
        <v>3</v>
      </c>
      <c r="B220" s="39">
        <f t="shared" ca="1" si="20"/>
        <v>52</v>
      </c>
      <c r="C220" s="49"/>
      <c r="D220" s="16" t="b">
        <f t="shared" ca="1" si="18"/>
        <v>0</v>
      </c>
      <c r="E220" s="42" t="str">
        <f ca="1">_xlfn.IFNA(VLOOKUP(B220,Rubric[],2+VALUE(LEFT(Type!$B$1,1)),),"")</f>
        <v>3. Atividade em território nacional durante o período de referência - l) Indicação das jurisdições associadas a um risco mais elevado que tiveram operações com origem em ou destino para Portugal, com exceção das já reportadas ao abrigo nas alíneas e) e f), desde que o montante agregado das operações de ou para essas jurisdições seja igual ou superior, no período de referência, a € 1 000 000. - 17. ISO2</v>
      </c>
      <c r="F220" s="42" t="str">
        <f ca="1">_xlfn.IFNA(VLOOKUP(A220,Table4[[#All],[Id_Serv]:[Dsg_EN Servico]],2+VALUE(LEFT(Type!$B$1,1)),0),"")</f>
        <v>3. Execução de operações de pagamento, incluindo a transferência de fundos depositados numa conta de pagamento aberta junto do prestador de serviços de pagamento do utilizador ou de outro prestador de serviços de pagamento, nomeadamente: 
a) execução de débitos diretos, incluindo os de carácter pontual; 
b) execução de operações de pagamento através de um cartão de pagamento ou de um dispositivo semelhante; e 
c) execução de transferências a crédito, incluindo ordens de domiciliação;</v>
      </c>
      <c r="G220" s="43" t="b">
        <f t="shared" ca="1" si="21"/>
        <v>0</v>
      </c>
      <c r="H220" s="73">
        <f t="shared" si="22"/>
        <v>6</v>
      </c>
      <c r="I220" s="73">
        <v>52</v>
      </c>
      <c r="J220" s="73">
        <v>2</v>
      </c>
      <c r="K220" s="72" t="str">
        <f t="shared" si="23"/>
        <v/>
      </c>
      <c r="L220" s="38" t="str">
        <f ca="1">VLOOKUP(B220,TA_Rubric!$A$1:$G$93,4+LEFT(Type!$B$1,1),)</f>
        <v>Não</v>
      </c>
    </row>
    <row r="221" spans="1:12" ht="63.95" customHeight="1" x14ac:dyDescent="0.25">
      <c r="A221" s="39">
        <f t="shared" ca="1" si="19"/>
        <v>3</v>
      </c>
      <c r="B221" s="39">
        <f t="shared" ca="1" si="20"/>
        <v>53</v>
      </c>
      <c r="C221" s="49"/>
      <c r="D221" s="16" t="b">
        <f t="shared" ca="1" si="18"/>
        <v>0</v>
      </c>
      <c r="E221" s="42" t="str">
        <f ca="1">_xlfn.IFNA(VLOOKUP(B221,Rubric[],2+VALUE(LEFT(Type!$B$1,1)),),"")</f>
        <v>3. Atividade em território nacional durante o período de referência - l) Indicação das jurisdições associadas a um risco mais elevado que tiveram operações com origem em ou destino para Portugal, com exceção das já reportadas ao abrigo nas alíneas e) e f), desde que o montante agregado das operações de ou para essas jurisdições seja igual ou superior, no período de referência, a € 1 000 000. - 18. ISO2</v>
      </c>
      <c r="F221" s="42" t="str">
        <f ca="1">_xlfn.IFNA(VLOOKUP(A221,Table4[[#All],[Id_Serv]:[Dsg_EN Servico]],2+VALUE(LEFT(Type!$B$1,1)),0),"")</f>
        <v>3. Execução de operações de pagamento, incluindo a transferência de fundos depositados numa conta de pagamento aberta junto do prestador de serviços de pagamento do utilizador ou de outro prestador de serviços de pagamento, nomeadamente: 
a) execução de débitos diretos, incluindo os de carácter pontual; 
b) execução de operações de pagamento através de um cartão de pagamento ou de um dispositivo semelhante; e 
c) execução de transferências a crédito, incluindo ordens de domiciliação;</v>
      </c>
      <c r="G221" s="43" t="b">
        <f t="shared" ca="1" si="21"/>
        <v>0</v>
      </c>
      <c r="H221" s="73">
        <f t="shared" si="22"/>
        <v>6</v>
      </c>
      <c r="I221" s="73">
        <v>53</v>
      </c>
      <c r="J221" s="73">
        <v>2</v>
      </c>
      <c r="K221" s="72" t="str">
        <f t="shared" si="23"/>
        <v/>
      </c>
      <c r="L221" s="38" t="str">
        <f ca="1">VLOOKUP(B221,TA_Rubric!$A$1:$G$93,4+LEFT(Type!$B$1,1),)</f>
        <v>Não</v>
      </c>
    </row>
    <row r="222" spans="1:12" ht="63.95" customHeight="1" x14ac:dyDescent="0.25">
      <c r="A222" s="39">
        <f t="shared" ca="1" si="19"/>
        <v>3</v>
      </c>
      <c r="B222" s="39">
        <f t="shared" ca="1" si="20"/>
        <v>54</v>
      </c>
      <c r="C222" s="49"/>
      <c r="D222" s="16" t="b">
        <f t="shared" ref="D222:D285" ca="1" si="24">IF(G222=FALSE,FALSE,IF(ISBLANK(C222),FALSE,TRUE))</f>
        <v>0</v>
      </c>
      <c r="E222" s="42" t="str">
        <f ca="1">_xlfn.IFNA(VLOOKUP(B222,Rubric[],2+VALUE(LEFT(Type!$B$1,1)),),"")</f>
        <v>3. Atividade em território nacional durante o período de referência - l) Indicação das jurisdições associadas a um risco mais elevado que tiveram operações com origem em ou destino para Portugal, com exceção das já reportadas ao abrigo nas alíneas e) e f), desde que o montante agregado das operações de ou para essas jurisdições seja igual ou superior, no período de referência, a € 1 000 000. - 19. ISO2</v>
      </c>
      <c r="F222" s="42" t="str">
        <f ca="1">_xlfn.IFNA(VLOOKUP(A222,Table4[[#All],[Id_Serv]:[Dsg_EN Servico]],2+VALUE(LEFT(Type!$B$1,1)),0),"")</f>
        <v>3. Execução de operações de pagamento, incluindo a transferência de fundos depositados numa conta de pagamento aberta junto do prestador de serviços de pagamento do utilizador ou de outro prestador de serviços de pagamento, nomeadamente: 
a) execução de débitos diretos, incluindo os de carácter pontual; 
b) execução de operações de pagamento através de um cartão de pagamento ou de um dispositivo semelhante; e 
c) execução de transferências a crédito, incluindo ordens de domiciliação;</v>
      </c>
      <c r="G222" s="43" t="b">
        <f t="shared" ca="1" si="21"/>
        <v>0</v>
      </c>
      <c r="H222" s="73">
        <f t="shared" si="22"/>
        <v>6</v>
      </c>
      <c r="I222" s="73">
        <v>54</v>
      </c>
      <c r="J222" s="73">
        <v>2</v>
      </c>
      <c r="K222" s="72" t="str">
        <f t="shared" si="23"/>
        <v/>
      </c>
      <c r="L222" s="38" t="str">
        <f ca="1">VLOOKUP(B222,TA_Rubric!$A$1:$G$93,4+LEFT(Type!$B$1,1),)</f>
        <v>Não</v>
      </c>
    </row>
    <row r="223" spans="1:12" ht="63.95" customHeight="1" x14ac:dyDescent="0.25">
      <c r="A223" s="39">
        <f t="shared" ca="1" si="19"/>
        <v>3</v>
      </c>
      <c r="B223" s="39">
        <f t="shared" ca="1" si="20"/>
        <v>55</v>
      </c>
      <c r="C223" s="49"/>
      <c r="D223" s="16" t="b">
        <f t="shared" ca="1" si="24"/>
        <v>0</v>
      </c>
      <c r="E223" s="42" t="str">
        <f ca="1">_xlfn.IFNA(VLOOKUP(B223,Rubric[],2+VALUE(LEFT(Type!$B$1,1)),),"")</f>
        <v>3. Atividade em território nacional durante o período de referência - l) Indicação das jurisdições associadas a um risco mais elevado que tiveram operações com origem em ou destino para Portugal, com exceção das já reportadas ao abrigo nas alíneas e) e f), desde que o montante agregado das operações de ou para essas jurisdições seja igual ou superior, no período de referência, a € 1 000 000. - 20. ISO2</v>
      </c>
      <c r="F223" s="42" t="str">
        <f ca="1">_xlfn.IFNA(VLOOKUP(A223,Table4[[#All],[Id_Serv]:[Dsg_EN Servico]],2+VALUE(LEFT(Type!$B$1,1)),0),"")</f>
        <v>3. Execução de operações de pagamento, incluindo a transferência de fundos depositados numa conta de pagamento aberta junto do prestador de serviços de pagamento do utilizador ou de outro prestador de serviços de pagamento, nomeadamente: 
a) execução de débitos diretos, incluindo os de carácter pontual; 
b) execução de operações de pagamento através de um cartão de pagamento ou de um dispositivo semelhante; e 
c) execução de transferências a crédito, incluindo ordens de domiciliação;</v>
      </c>
      <c r="G223" s="43" t="b">
        <f t="shared" ca="1" si="21"/>
        <v>0</v>
      </c>
      <c r="H223" s="73">
        <f t="shared" si="22"/>
        <v>6</v>
      </c>
      <c r="I223" s="73">
        <v>55</v>
      </c>
      <c r="J223" s="73">
        <v>2</v>
      </c>
      <c r="K223" s="72" t="str">
        <f t="shared" si="23"/>
        <v/>
      </c>
      <c r="L223" s="38" t="str">
        <f ca="1">VLOOKUP(B223,TA_Rubric!$A$1:$G$93,4+LEFT(Type!$B$1,1),)</f>
        <v>Não</v>
      </c>
    </row>
    <row r="224" spans="1:12" ht="63.95" customHeight="1" x14ac:dyDescent="0.25">
      <c r="A224" s="39">
        <f t="shared" ca="1" si="19"/>
        <v>3</v>
      </c>
      <c r="B224" s="39">
        <f t="shared" ca="1" si="20"/>
        <v>56</v>
      </c>
      <c r="C224" s="49"/>
      <c r="D224" s="16" t="b">
        <f t="shared" ca="1" si="24"/>
        <v>0</v>
      </c>
      <c r="E224" s="42" t="str">
        <f ca="1">_xlfn.IFNA(VLOOKUP(B224,Rubric[],2+VALUE(LEFT(Type!$B$1,1)),),"")</f>
        <v>3. Atividade em território nacional durante o período de referência - l) Indicação das jurisdições associadas a um risco mais elevado que tiveram operações com origem em ou destino para Portugal, com exceção das já reportadas ao abrigo nas alíneas e) e f), desde que o montante agregado das operações de ou para essas jurisdições seja igual ou superior, no período de referência, a € 1 000 000. - 21. ISO2</v>
      </c>
      <c r="F224" s="42" t="str">
        <f ca="1">_xlfn.IFNA(VLOOKUP(A224,Table4[[#All],[Id_Serv]:[Dsg_EN Servico]],2+VALUE(LEFT(Type!$B$1,1)),0),"")</f>
        <v>3. Execução de operações de pagamento, incluindo a transferência de fundos depositados numa conta de pagamento aberta junto do prestador de serviços de pagamento do utilizador ou de outro prestador de serviços de pagamento, nomeadamente: 
a) execução de débitos diretos, incluindo os de carácter pontual; 
b) execução de operações de pagamento através de um cartão de pagamento ou de um dispositivo semelhante; e 
c) execução de transferências a crédito, incluindo ordens de domiciliação;</v>
      </c>
      <c r="G224" s="43" t="b">
        <f t="shared" ca="1" si="21"/>
        <v>0</v>
      </c>
      <c r="H224" s="73">
        <f t="shared" si="22"/>
        <v>6</v>
      </c>
      <c r="I224" s="73">
        <v>56</v>
      </c>
      <c r="J224" s="73">
        <v>2</v>
      </c>
      <c r="K224" s="72" t="str">
        <f t="shared" si="23"/>
        <v/>
      </c>
      <c r="L224" s="38" t="str">
        <f ca="1">VLOOKUP(B224,TA_Rubric!$A$1:$G$93,4+LEFT(Type!$B$1,1),)</f>
        <v>Não</v>
      </c>
    </row>
    <row r="225" spans="1:12" ht="63.95" customHeight="1" x14ac:dyDescent="0.25">
      <c r="A225" s="39">
        <f t="shared" ca="1" si="19"/>
        <v>3</v>
      </c>
      <c r="B225" s="39">
        <f t="shared" ca="1" si="20"/>
        <v>57</v>
      </c>
      <c r="C225" s="49"/>
      <c r="D225" s="16" t="b">
        <f t="shared" ca="1" si="24"/>
        <v>0</v>
      </c>
      <c r="E225" s="42" t="str">
        <f ca="1">_xlfn.IFNA(VLOOKUP(B225,Rubric[],2+VALUE(LEFT(Type!$B$1,1)),),"")</f>
        <v>3. Atividade em território nacional durante o período de referência - l) Indicação das jurisdições associadas a um risco mais elevado que tiveram operações com origem em ou destino para Portugal, com exceção das já reportadas ao abrigo nas alíneas e) e f), desde que o montante agregado das operações de ou para essas jurisdições seja igual ou superior, no período de referência, a € 1 000 000. - 22. ISO2</v>
      </c>
      <c r="F225" s="42" t="str">
        <f ca="1">_xlfn.IFNA(VLOOKUP(A225,Table4[[#All],[Id_Serv]:[Dsg_EN Servico]],2+VALUE(LEFT(Type!$B$1,1)),0),"")</f>
        <v>3. Execução de operações de pagamento, incluindo a transferência de fundos depositados numa conta de pagamento aberta junto do prestador de serviços de pagamento do utilizador ou de outro prestador de serviços de pagamento, nomeadamente: 
a) execução de débitos diretos, incluindo os de carácter pontual; 
b) execução de operações de pagamento através de um cartão de pagamento ou de um dispositivo semelhante; e 
c) execução de transferências a crédito, incluindo ordens de domiciliação;</v>
      </c>
      <c r="G225" s="43" t="b">
        <f t="shared" ca="1" si="21"/>
        <v>0</v>
      </c>
      <c r="H225" s="73">
        <f t="shared" si="22"/>
        <v>6</v>
      </c>
      <c r="I225" s="73">
        <v>57</v>
      </c>
      <c r="J225" s="73">
        <v>2</v>
      </c>
      <c r="K225" s="72" t="str">
        <f t="shared" si="23"/>
        <v/>
      </c>
      <c r="L225" s="38" t="str">
        <f ca="1">VLOOKUP(B225,TA_Rubric!$A$1:$G$93,4+LEFT(Type!$B$1,1),)</f>
        <v>Não</v>
      </c>
    </row>
    <row r="226" spans="1:12" ht="63.95" customHeight="1" x14ac:dyDescent="0.25">
      <c r="A226" s="39">
        <f t="shared" ca="1" si="19"/>
        <v>3</v>
      </c>
      <c r="B226" s="39">
        <f t="shared" ca="1" si="20"/>
        <v>58</v>
      </c>
      <c r="C226" s="49"/>
      <c r="D226" s="16" t="b">
        <f t="shared" ca="1" si="24"/>
        <v>0</v>
      </c>
      <c r="E226" s="42" t="str">
        <f ca="1">_xlfn.IFNA(VLOOKUP(B226,Rubric[],2+VALUE(LEFT(Type!$B$1,1)),),"")</f>
        <v>3. Atividade em território nacional durante o período de referência - l) Indicação das jurisdições associadas a um risco mais elevado que tiveram operações com origem em ou destino para Portugal, com exceção das já reportadas ao abrigo nas alíneas e) e f), desde que o montante agregado das operações de ou para essas jurisdições seja igual ou superior, no período de referência, a € 1 000 000. - 23. ISO2</v>
      </c>
      <c r="F226" s="42" t="str">
        <f ca="1">_xlfn.IFNA(VLOOKUP(A226,Table4[[#All],[Id_Serv]:[Dsg_EN Servico]],2+VALUE(LEFT(Type!$B$1,1)),0),"")</f>
        <v>3. Execução de operações de pagamento, incluindo a transferência de fundos depositados numa conta de pagamento aberta junto do prestador de serviços de pagamento do utilizador ou de outro prestador de serviços de pagamento, nomeadamente: 
a) execução de débitos diretos, incluindo os de carácter pontual; 
b) execução de operações de pagamento através de um cartão de pagamento ou de um dispositivo semelhante; e 
c) execução de transferências a crédito, incluindo ordens de domiciliação;</v>
      </c>
      <c r="G226" s="43" t="b">
        <f t="shared" ca="1" si="21"/>
        <v>0</v>
      </c>
      <c r="H226" s="73">
        <f t="shared" si="22"/>
        <v>6</v>
      </c>
      <c r="I226" s="73">
        <v>58</v>
      </c>
      <c r="J226" s="73">
        <v>2</v>
      </c>
      <c r="K226" s="72" t="str">
        <f t="shared" si="23"/>
        <v/>
      </c>
      <c r="L226" s="38" t="str">
        <f ca="1">VLOOKUP(B226,TA_Rubric!$A$1:$G$93,4+LEFT(Type!$B$1,1),)</f>
        <v>Não</v>
      </c>
    </row>
    <row r="227" spans="1:12" ht="63.95" customHeight="1" x14ac:dyDescent="0.25">
      <c r="A227" s="39">
        <f t="shared" ca="1" si="19"/>
        <v>3</v>
      </c>
      <c r="B227" s="39">
        <f t="shared" ca="1" si="20"/>
        <v>59</v>
      </c>
      <c r="C227" s="49"/>
      <c r="D227" s="16" t="b">
        <f t="shared" ca="1" si="24"/>
        <v>0</v>
      </c>
      <c r="E227" s="42" t="str">
        <f ca="1">_xlfn.IFNA(VLOOKUP(B227,Rubric[],2+VALUE(LEFT(Type!$B$1,1)),),"")</f>
        <v>3. Atividade em território nacional durante o período de referência - l) Indicação das jurisdições associadas a um risco mais elevado que tiveram operações com origem em ou destino para Portugal, com exceção das já reportadas ao abrigo nas alíneas e) e f), desde que o montante agregado das operações de ou para essas jurisdições seja igual ou superior, no período de referência, a € 1 000 000. - 24. ISO2</v>
      </c>
      <c r="F227" s="42" t="str">
        <f ca="1">_xlfn.IFNA(VLOOKUP(A227,Table4[[#All],[Id_Serv]:[Dsg_EN Servico]],2+VALUE(LEFT(Type!$B$1,1)),0),"")</f>
        <v>3. Execução de operações de pagamento, incluindo a transferência de fundos depositados numa conta de pagamento aberta junto do prestador de serviços de pagamento do utilizador ou de outro prestador de serviços de pagamento, nomeadamente: 
a) execução de débitos diretos, incluindo os de carácter pontual; 
b) execução de operações de pagamento através de um cartão de pagamento ou de um dispositivo semelhante; e 
c) execução de transferências a crédito, incluindo ordens de domiciliação;</v>
      </c>
      <c r="G227" s="43" t="b">
        <f t="shared" ca="1" si="21"/>
        <v>0</v>
      </c>
      <c r="H227" s="73">
        <f t="shared" si="22"/>
        <v>6</v>
      </c>
      <c r="I227" s="73">
        <v>59</v>
      </c>
      <c r="J227" s="73">
        <v>2</v>
      </c>
      <c r="K227" s="72" t="str">
        <f t="shared" si="23"/>
        <v/>
      </c>
      <c r="L227" s="38" t="str">
        <f ca="1">VLOOKUP(B227,TA_Rubric!$A$1:$G$93,4+LEFT(Type!$B$1,1),)</f>
        <v>Não</v>
      </c>
    </row>
    <row r="228" spans="1:12" ht="63.95" customHeight="1" x14ac:dyDescent="0.25">
      <c r="A228" s="39">
        <f t="shared" ca="1" si="19"/>
        <v>3</v>
      </c>
      <c r="B228" s="39">
        <f t="shared" ca="1" si="20"/>
        <v>60</v>
      </c>
      <c r="C228" s="49"/>
      <c r="D228" s="16" t="b">
        <f t="shared" ca="1" si="24"/>
        <v>0</v>
      </c>
      <c r="E228" s="42" t="str">
        <f ca="1">_xlfn.IFNA(VLOOKUP(B228,Rubric[],2+VALUE(LEFT(Type!$B$1,1)),),"")</f>
        <v>3. Atividade em território nacional durante o período de referência - l) Indicação das jurisdições associadas a um risco mais elevado que tiveram operações com origem em ou destino para Portugal, com exceção das já reportadas ao abrigo nas alíneas e) e f), desde que o montante agregado das operações de ou para essas jurisdições seja igual ou superior, no período de referência, a € 1 000 000. - 25. ISO2</v>
      </c>
      <c r="F228" s="42" t="str">
        <f ca="1">_xlfn.IFNA(VLOOKUP(A228,Table4[[#All],[Id_Serv]:[Dsg_EN Servico]],2+VALUE(LEFT(Type!$B$1,1)),0),"")</f>
        <v>3. Execução de operações de pagamento, incluindo a transferência de fundos depositados numa conta de pagamento aberta junto do prestador de serviços de pagamento do utilizador ou de outro prestador de serviços de pagamento, nomeadamente: 
a) execução de débitos diretos, incluindo os de carácter pontual; 
b) execução de operações de pagamento através de um cartão de pagamento ou de um dispositivo semelhante; e 
c) execução de transferências a crédito, incluindo ordens de domiciliação;</v>
      </c>
      <c r="G228" s="43" t="b">
        <f t="shared" ca="1" si="21"/>
        <v>0</v>
      </c>
      <c r="H228" s="73">
        <f t="shared" si="22"/>
        <v>6</v>
      </c>
      <c r="I228" s="73">
        <v>60</v>
      </c>
      <c r="J228" s="73">
        <v>2</v>
      </c>
      <c r="K228" s="72" t="str">
        <f t="shared" si="23"/>
        <v/>
      </c>
      <c r="L228" s="38" t="str">
        <f ca="1">VLOOKUP(B228,TA_Rubric!$A$1:$G$93,4+LEFT(Type!$B$1,1),)</f>
        <v>Não</v>
      </c>
    </row>
    <row r="229" spans="1:12" ht="63.95" customHeight="1" x14ac:dyDescent="0.25">
      <c r="A229" s="39">
        <f t="shared" ca="1" si="19"/>
        <v>3</v>
      </c>
      <c r="B229" s="39">
        <f t="shared" ca="1" si="20"/>
        <v>61</v>
      </c>
      <c r="C229" s="49"/>
      <c r="D229" s="16" t="b">
        <f t="shared" ca="1" si="24"/>
        <v>0</v>
      </c>
      <c r="E229" s="42" t="str">
        <f ca="1">_xlfn.IFNA(VLOOKUP(B229,Rubric[],2+VALUE(LEFT(Type!$B$1,1)),),"")</f>
        <v>3. Atividade em território nacional durante o período de referência - l) Indicação das jurisdições associadas a um risco mais elevado que tiveram operações com origem em ou destino para Portugal, com exceção das já reportadas ao abrigo nas alíneas e) e f), desde que o montante agregado das operações de ou para essas jurisdições seja igual ou superior, no período de referência, a € 1 000 000. - 26. ISO2</v>
      </c>
      <c r="F229" s="42" t="str">
        <f ca="1">_xlfn.IFNA(VLOOKUP(A229,Table4[[#All],[Id_Serv]:[Dsg_EN Servico]],2+VALUE(LEFT(Type!$B$1,1)),0),"")</f>
        <v>3. Execução de operações de pagamento, incluindo a transferência de fundos depositados numa conta de pagamento aberta junto do prestador de serviços de pagamento do utilizador ou de outro prestador de serviços de pagamento, nomeadamente: 
a) execução de débitos diretos, incluindo os de carácter pontual; 
b) execução de operações de pagamento através de um cartão de pagamento ou de um dispositivo semelhante; e 
c) execução de transferências a crédito, incluindo ordens de domiciliação;</v>
      </c>
      <c r="G229" s="43" t="b">
        <f t="shared" ca="1" si="21"/>
        <v>0</v>
      </c>
      <c r="H229" s="73">
        <f t="shared" si="22"/>
        <v>6</v>
      </c>
      <c r="I229" s="73">
        <v>61</v>
      </c>
      <c r="J229" s="73">
        <v>2</v>
      </c>
      <c r="K229" s="72" t="str">
        <f t="shared" si="23"/>
        <v/>
      </c>
      <c r="L229" s="38" t="str">
        <f ca="1">VLOOKUP(B229,TA_Rubric!$A$1:$G$93,4+LEFT(Type!$B$1,1),)</f>
        <v>Não</v>
      </c>
    </row>
    <row r="230" spans="1:12" ht="63.95" customHeight="1" x14ac:dyDescent="0.25">
      <c r="A230" s="39">
        <f t="shared" ca="1" si="19"/>
        <v>3</v>
      </c>
      <c r="B230" s="39">
        <f t="shared" ca="1" si="20"/>
        <v>62</v>
      </c>
      <c r="C230" s="49"/>
      <c r="D230" s="16" t="b">
        <f t="shared" ca="1" si="24"/>
        <v>0</v>
      </c>
      <c r="E230" s="42" t="str">
        <f ca="1">_xlfn.IFNA(VLOOKUP(B230,Rubric[],2+VALUE(LEFT(Type!$B$1,1)),),"")</f>
        <v>3. Atividade em território nacional durante o período de referência - l) Indicação das jurisdições associadas a um risco mais elevado que tiveram operações com origem em ou destino para Portugal, com exceção das já reportadas ao abrigo nas alíneas e) e f), desde que o montante agregado das operações de ou para essas jurisdições seja igual ou superior, no período de referência, a € 1 000 000. - 27. ISO2</v>
      </c>
      <c r="F230" s="42" t="str">
        <f ca="1">_xlfn.IFNA(VLOOKUP(A230,Table4[[#All],[Id_Serv]:[Dsg_EN Servico]],2+VALUE(LEFT(Type!$B$1,1)),0),"")</f>
        <v>3. Execução de operações de pagamento, incluindo a transferência de fundos depositados numa conta de pagamento aberta junto do prestador de serviços de pagamento do utilizador ou de outro prestador de serviços de pagamento, nomeadamente: 
a) execução de débitos diretos, incluindo os de carácter pontual; 
b) execução de operações de pagamento através de um cartão de pagamento ou de um dispositivo semelhante; e 
c) execução de transferências a crédito, incluindo ordens de domiciliação;</v>
      </c>
      <c r="G230" s="43" t="b">
        <f t="shared" ca="1" si="21"/>
        <v>0</v>
      </c>
      <c r="H230" s="73">
        <f t="shared" si="22"/>
        <v>6</v>
      </c>
      <c r="I230" s="73">
        <v>62</v>
      </c>
      <c r="J230" s="73">
        <v>2</v>
      </c>
      <c r="K230" s="72" t="str">
        <f t="shared" si="23"/>
        <v/>
      </c>
      <c r="L230" s="38" t="str">
        <f ca="1">VLOOKUP(B230,TA_Rubric!$A$1:$G$93,4+LEFT(Type!$B$1,1),)</f>
        <v>Não</v>
      </c>
    </row>
    <row r="231" spans="1:12" ht="63.95" customHeight="1" x14ac:dyDescent="0.25">
      <c r="A231" s="39">
        <f t="shared" ca="1" si="19"/>
        <v>3</v>
      </c>
      <c r="B231" s="39">
        <f t="shared" ca="1" si="20"/>
        <v>63</v>
      </c>
      <c r="C231" s="49"/>
      <c r="D231" s="16" t="b">
        <f t="shared" ca="1" si="24"/>
        <v>0</v>
      </c>
      <c r="E231" s="42" t="str">
        <f ca="1">_xlfn.IFNA(VLOOKUP(B231,Rubric[],2+VALUE(LEFT(Type!$B$1,1)),),"")</f>
        <v>3. Atividade em território nacional durante o período de referência - l) Indicação das jurisdições associadas a um risco mais elevado que tiveram operações com origem em ou destino para Portugal, com exceção das já reportadas ao abrigo nas alíneas e) e f), desde que o montante agregado das operações de ou para essas jurisdições seja igual ou superior, no período de referência, a € 1 000 000. - 28. ISO2</v>
      </c>
      <c r="F231" s="42" t="str">
        <f ca="1">_xlfn.IFNA(VLOOKUP(A231,Table4[[#All],[Id_Serv]:[Dsg_EN Servico]],2+VALUE(LEFT(Type!$B$1,1)),0),"")</f>
        <v>3. Execução de operações de pagamento, incluindo a transferência de fundos depositados numa conta de pagamento aberta junto do prestador de serviços de pagamento do utilizador ou de outro prestador de serviços de pagamento, nomeadamente: 
a) execução de débitos diretos, incluindo os de carácter pontual; 
b) execução de operações de pagamento através de um cartão de pagamento ou de um dispositivo semelhante; e 
c) execução de transferências a crédito, incluindo ordens de domiciliação;</v>
      </c>
      <c r="G231" s="43" t="b">
        <f t="shared" ca="1" si="21"/>
        <v>0</v>
      </c>
      <c r="H231" s="73">
        <f t="shared" si="22"/>
        <v>6</v>
      </c>
      <c r="I231" s="73">
        <v>63</v>
      </c>
      <c r="J231" s="73">
        <v>2</v>
      </c>
      <c r="K231" s="72" t="str">
        <f t="shared" si="23"/>
        <v/>
      </c>
      <c r="L231" s="38" t="str">
        <f ca="1">VLOOKUP(B231,TA_Rubric!$A$1:$G$93,4+LEFT(Type!$B$1,1),)</f>
        <v>Não</v>
      </c>
    </row>
    <row r="232" spans="1:12" ht="63.95" customHeight="1" x14ac:dyDescent="0.25">
      <c r="A232" s="39">
        <f t="shared" ca="1" si="19"/>
        <v>3</v>
      </c>
      <c r="B232" s="39">
        <f t="shared" ca="1" si="20"/>
        <v>64</v>
      </c>
      <c r="C232" s="49"/>
      <c r="D232" s="16" t="b">
        <f t="shared" ca="1" si="24"/>
        <v>0</v>
      </c>
      <c r="E232" s="42" t="str">
        <f ca="1">_xlfn.IFNA(VLOOKUP(B232,Rubric[],2+VALUE(LEFT(Type!$B$1,1)),),"")</f>
        <v>3. Atividade em território nacional durante o período de referência - l) Indicação das jurisdições associadas a um risco mais elevado que tiveram operações com origem em ou destino para Portugal, com exceção das já reportadas ao abrigo nas alíneas e) e f), desde que o montante agregado das operações de ou para essas jurisdições seja igual ou superior, no período de referência, a € 1 000 000. - 29. ISO2</v>
      </c>
      <c r="F232" s="42" t="str">
        <f ca="1">_xlfn.IFNA(VLOOKUP(A232,Table4[[#All],[Id_Serv]:[Dsg_EN Servico]],2+VALUE(LEFT(Type!$B$1,1)),0),"")</f>
        <v>3. Execução de operações de pagamento, incluindo a transferência de fundos depositados numa conta de pagamento aberta junto do prestador de serviços de pagamento do utilizador ou de outro prestador de serviços de pagamento, nomeadamente: 
a) execução de débitos diretos, incluindo os de carácter pontual; 
b) execução de operações de pagamento através de um cartão de pagamento ou de um dispositivo semelhante; e 
c) execução de transferências a crédito, incluindo ordens de domiciliação;</v>
      </c>
      <c r="G232" s="43" t="b">
        <f t="shared" ca="1" si="21"/>
        <v>0</v>
      </c>
      <c r="H232" s="73">
        <f t="shared" si="22"/>
        <v>6</v>
      </c>
      <c r="I232" s="73">
        <v>64</v>
      </c>
      <c r="J232" s="73">
        <v>2</v>
      </c>
      <c r="K232" s="72" t="str">
        <f t="shared" si="23"/>
        <v/>
      </c>
      <c r="L232" s="38" t="str">
        <f ca="1">VLOOKUP(B232,TA_Rubric!$A$1:$G$93,4+LEFT(Type!$B$1,1),)</f>
        <v>Não</v>
      </c>
    </row>
    <row r="233" spans="1:12" ht="63.95" customHeight="1" x14ac:dyDescent="0.25">
      <c r="A233" s="39">
        <f t="shared" ca="1" si="19"/>
        <v>3</v>
      </c>
      <c r="B233" s="39">
        <f t="shared" ca="1" si="20"/>
        <v>65</v>
      </c>
      <c r="C233" s="49"/>
      <c r="D233" s="16" t="b">
        <f t="shared" ca="1" si="24"/>
        <v>0</v>
      </c>
      <c r="E233" s="42" t="str">
        <f ca="1">_xlfn.IFNA(VLOOKUP(B233,Rubric[],2+VALUE(LEFT(Type!$B$1,1)),),"")</f>
        <v>3. Atividade em território nacional durante o período de referência - l) Indicação das jurisdições associadas a um risco mais elevado que tiveram operações com origem em ou destino para Portugal, com exceção das já reportadas ao abrigo nas alíneas e) e f), desde que o montante agregado das operações de ou para essas jurisdições seja igual ou superior, no período de referência, a € 1 000 000. - 30. ISO2</v>
      </c>
      <c r="F233" s="42" t="str">
        <f ca="1">_xlfn.IFNA(VLOOKUP(A233,Table4[[#All],[Id_Serv]:[Dsg_EN Servico]],2+VALUE(LEFT(Type!$B$1,1)),0),"")</f>
        <v>3. Execução de operações de pagamento, incluindo a transferência de fundos depositados numa conta de pagamento aberta junto do prestador de serviços de pagamento do utilizador ou de outro prestador de serviços de pagamento, nomeadamente: 
a) execução de débitos diretos, incluindo os de carácter pontual; 
b) execução de operações de pagamento através de um cartão de pagamento ou de um dispositivo semelhante; e 
c) execução de transferências a crédito, incluindo ordens de domiciliação;</v>
      </c>
      <c r="G233" s="43" t="b">
        <f t="shared" ca="1" si="21"/>
        <v>0</v>
      </c>
      <c r="H233" s="73">
        <f t="shared" si="22"/>
        <v>6</v>
      </c>
      <c r="I233" s="73">
        <v>65</v>
      </c>
      <c r="J233" s="73">
        <v>2</v>
      </c>
      <c r="K233" s="72" t="str">
        <f t="shared" si="23"/>
        <v/>
      </c>
      <c r="L233" s="38" t="str">
        <f ca="1">VLOOKUP(B233,TA_Rubric!$A$1:$G$93,4+LEFT(Type!$B$1,1),)</f>
        <v>Não</v>
      </c>
    </row>
    <row r="234" spans="1:12" ht="63.95" customHeight="1" x14ac:dyDescent="0.25">
      <c r="A234" s="39">
        <f t="shared" ca="1" si="19"/>
        <v>3</v>
      </c>
      <c r="B234" s="39">
        <f t="shared" ca="1" si="20"/>
        <v>66</v>
      </c>
      <c r="C234" s="49"/>
      <c r="D234" s="16" t="b">
        <f t="shared" ca="1" si="24"/>
        <v>0</v>
      </c>
      <c r="E234" s="42" t="str">
        <f ca="1">_xlfn.IFNA(VLOOKUP(B234,Rubric[],2+VALUE(LEFT(Type!$B$1,1)),),"")</f>
        <v>3. Atividade em território nacional durante o período de referência - l) Indicação das jurisdições associadas a um risco mais elevado que tiveram operações com origem em ou destino para Portugal, com exceção das já reportadas ao abrigo nas alíneas e) e f), desde que o montante agregado das operações de ou para essas jurisdições seja igual ou superior, no período de referência, a € 1 000 000. - 31. ISO2</v>
      </c>
      <c r="F234" s="42" t="str">
        <f ca="1">_xlfn.IFNA(VLOOKUP(A234,Table4[[#All],[Id_Serv]:[Dsg_EN Servico]],2+VALUE(LEFT(Type!$B$1,1)),0),"")</f>
        <v>3. Execução de operações de pagamento, incluindo a transferência de fundos depositados numa conta de pagamento aberta junto do prestador de serviços de pagamento do utilizador ou de outro prestador de serviços de pagamento, nomeadamente: 
a) execução de débitos diretos, incluindo os de carácter pontual; 
b) execução de operações de pagamento através de um cartão de pagamento ou de um dispositivo semelhante; e 
c) execução de transferências a crédito, incluindo ordens de domiciliação;</v>
      </c>
      <c r="G234" s="43" t="b">
        <f t="shared" ca="1" si="21"/>
        <v>0</v>
      </c>
      <c r="H234" s="73">
        <f t="shared" si="22"/>
        <v>6</v>
      </c>
      <c r="I234" s="73">
        <v>66</v>
      </c>
      <c r="J234" s="73">
        <v>2</v>
      </c>
      <c r="K234" s="72" t="str">
        <f t="shared" si="23"/>
        <v/>
      </c>
      <c r="L234" s="38" t="str">
        <f ca="1">VLOOKUP(B234,TA_Rubric!$A$1:$G$93,4+LEFT(Type!$B$1,1),)</f>
        <v>Não</v>
      </c>
    </row>
    <row r="235" spans="1:12" ht="63.95" customHeight="1" x14ac:dyDescent="0.25">
      <c r="A235" s="39">
        <f t="shared" ca="1" si="19"/>
        <v>3</v>
      </c>
      <c r="B235" s="39">
        <f t="shared" ca="1" si="20"/>
        <v>67</v>
      </c>
      <c r="C235" s="49"/>
      <c r="D235" s="16" t="b">
        <f t="shared" ca="1" si="24"/>
        <v>0</v>
      </c>
      <c r="E235" s="42" t="str">
        <f ca="1">_xlfn.IFNA(VLOOKUP(B235,Rubric[],2+VALUE(LEFT(Type!$B$1,1)),),"")</f>
        <v>3. Atividade em território nacional durante o período de referência - l) Indicação das jurisdições associadas a um risco mais elevado que tiveram operações com origem em ou destino para Portugal, com exceção das já reportadas ao abrigo nas alíneas e) e f), desde que o montante agregado das operações de ou para essas jurisdições seja igual ou superior, no período de referência, a € 1 000 000. - 32. ISO2</v>
      </c>
      <c r="F235" s="42" t="str">
        <f ca="1">_xlfn.IFNA(VLOOKUP(A235,Table4[[#All],[Id_Serv]:[Dsg_EN Servico]],2+VALUE(LEFT(Type!$B$1,1)),0),"")</f>
        <v>3. Execução de operações de pagamento, incluindo a transferência de fundos depositados numa conta de pagamento aberta junto do prestador de serviços de pagamento do utilizador ou de outro prestador de serviços de pagamento, nomeadamente: 
a) execução de débitos diretos, incluindo os de carácter pontual; 
b) execução de operações de pagamento através de um cartão de pagamento ou de um dispositivo semelhante; e 
c) execução de transferências a crédito, incluindo ordens de domiciliação;</v>
      </c>
      <c r="G235" s="43" t="b">
        <f t="shared" ca="1" si="21"/>
        <v>0</v>
      </c>
      <c r="H235" s="73">
        <f t="shared" si="22"/>
        <v>6</v>
      </c>
      <c r="I235" s="73">
        <v>67</v>
      </c>
      <c r="J235" s="73">
        <v>2</v>
      </c>
      <c r="K235" s="72" t="str">
        <f t="shared" si="23"/>
        <v/>
      </c>
      <c r="L235" s="38" t="str">
        <f ca="1">VLOOKUP(B235,TA_Rubric!$A$1:$G$93,4+LEFT(Type!$B$1,1),)</f>
        <v>Não</v>
      </c>
    </row>
    <row r="236" spans="1:12" ht="63.95" customHeight="1" x14ac:dyDescent="0.25">
      <c r="A236" s="39">
        <f t="shared" ca="1" si="19"/>
        <v>3</v>
      </c>
      <c r="B236" s="39">
        <f t="shared" ca="1" si="20"/>
        <v>68</v>
      </c>
      <c r="C236" s="49"/>
      <c r="D236" s="16" t="b">
        <f t="shared" ca="1" si="24"/>
        <v>0</v>
      </c>
      <c r="E236" s="42" t="str">
        <f ca="1">_xlfn.IFNA(VLOOKUP(B236,Rubric[],2+VALUE(LEFT(Type!$B$1,1)),),"")</f>
        <v>3. Atividade em território nacional durante o período de referência - l) Indicação das jurisdições associadas a um risco mais elevado que tiveram operações com origem em ou destino para Portugal, com exceção das já reportadas ao abrigo nas alíneas e) e f), desde que o montante agregado das operações de ou para essas jurisdições seja igual ou superior, no período de referência, a € 1 000 000. - 33. ISO2</v>
      </c>
      <c r="F236" s="42" t="str">
        <f ca="1">_xlfn.IFNA(VLOOKUP(A236,Table4[[#All],[Id_Serv]:[Dsg_EN Servico]],2+VALUE(LEFT(Type!$B$1,1)),0),"")</f>
        <v>3. Execução de operações de pagamento, incluindo a transferência de fundos depositados numa conta de pagamento aberta junto do prestador de serviços de pagamento do utilizador ou de outro prestador de serviços de pagamento, nomeadamente: 
a) execução de débitos diretos, incluindo os de carácter pontual; 
b) execução de operações de pagamento através de um cartão de pagamento ou de um dispositivo semelhante; e 
c) execução de transferências a crédito, incluindo ordens de domiciliação;</v>
      </c>
      <c r="G236" s="43" t="b">
        <f t="shared" ca="1" si="21"/>
        <v>0</v>
      </c>
      <c r="H236" s="73">
        <f t="shared" si="22"/>
        <v>6</v>
      </c>
      <c r="I236" s="73">
        <v>68</v>
      </c>
      <c r="J236" s="73">
        <v>2</v>
      </c>
      <c r="K236" s="72" t="str">
        <f t="shared" si="23"/>
        <v/>
      </c>
      <c r="L236" s="38" t="str">
        <f ca="1">VLOOKUP(B236,TA_Rubric!$A$1:$G$93,4+LEFT(Type!$B$1,1),)</f>
        <v>Não</v>
      </c>
    </row>
    <row r="237" spans="1:12" ht="63.95" customHeight="1" x14ac:dyDescent="0.25">
      <c r="A237" s="39">
        <f t="shared" ca="1" si="19"/>
        <v>3</v>
      </c>
      <c r="B237" s="39">
        <f t="shared" ca="1" si="20"/>
        <v>69</v>
      </c>
      <c r="C237" s="49"/>
      <c r="D237" s="16" t="b">
        <f t="shared" ca="1" si="24"/>
        <v>0</v>
      </c>
      <c r="E237" s="42" t="str">
        <f ca="1">_xlfn.IFNA(VLOOKUP(B237,Rubric[],2+VALUE(LEFT(Type!$B$1,1)),),"")</f>
        <v>3. Atividade em território nacional durante o período de referência - l) Indicação das jurisdições associadas a um risco mais elevado que tiveram operações com origem em ou destino para Portugal, com exceção das já reportadas ao abrigo nas alíneas e) e f), desde que o montante agregado das operações de ou para essas jurisdições seja igual ou superior, no período de referência, a € 1 000 000. - 34. ISO2</v>
      </c>
      <c r="F237" s="42" t="str">
        <f ca="1">_xlfn.IFNA(VLOOKUP(A237,Table4[[#All],[Id_Serv]:[Dsg_EN Servico]],2+VALUE(LEFT(Type!$B$1,1)),0),"")</f>
        <v>3. Execução de operações de pagamento, incluindo a transferência de fundos depositados numa conta de pagamento aberta junto do prestador de serviços de pagamento do utilizador ou de outro prestador de serviços de pagamento, nomeadamente: 
a) execução de débitos diretos, incluindo os de carácter pontual; 
b) execução de operações de pagamento através de um cartão de pagamento ou de um dispositivo semelhante; e 
c) execução de transferências a crédito, incluindo ordens de domiciliação;</v>
      </c>
      <c r="G237" s="43" t="b">
        <f t="shared" ca="1" si="21"/>
        <v>0</v>
      </c>
      <c r="H237" s="73">
        <f t="shared" si="22"/>
        <v>6</v>
      </c>
      <c r="I237" s="73">
        <v>69</v>
      </c>
      <c r="J237" s="73">
        <v>2</v>
      </c>
      <c r="K237" s="72" t="str">
        <f t="shared" si="23"/>
        <v/>
      </c>
      <c r="L237" s="38" t="str">
        <f ca="1">VLOOKUP(B237,TA_Rubric!$A$1:$G$93,4+LEFT(Type!$B$1,1),)</f>
        <v>Não</v>
      </c>
    </row>
    <row r="238" spans="1:12" ht="63.95" customHeight="1" x14ac:dyDescent="0.25">
      <c r="A238" s="39">
        <f t="shared" ca="1" si="19"/>
        <v>3</v>
      </c>
      <c r="B238" s="39">
        <f t="shared" ca="1" si="20"/>
        <v>70</v>
      </c>
      <c r="C238" s="49"/>
      <c r="D238" s="16" t="b">
        <f t="shared" ca="1" si="24"/>
        <v>0</v>
      </c>
      <c r="E238" s="42" t="str">
        <f ca="1">_xlfn.IFNA(VLOOKUP(B238,Rubric[],2+VALUE(LEFT(Type!$B$1,1)),),"")</f>
        <v>3. Atividade em território nacional durante o período de referência - l) Indicação das jurisdições associadas a um risco mais elevado que tiveram operações com origem em ou destino para Portugal, com exceção das já reportadas ao abrigo nas alíneas e) e f), desde que o montante agregado das operações de ou para essas jurisdições seja igual ou superior, no período de referência, a € 1 000 000. - 35. ISO2</v>
      </c>
      <c r="F238" s="42" t="str">
        <f ca="1">_xlfn.IFNA(VLOOKUP(A238,Table4[[#All],[Id_Serv]:[Dsg_EN Servico]],2+VALUE(LEFT(Type!$B$1,1)),0),"")</f>
        <v>3. Execução de operações de pagamento, incluindo a transferência de fundos depositados numa conta de pagamento aberta junto do prestador de serviços de pagamento do utilizador ou de outro prestador de serviços de pagamento, nomeadamente: 
a) execução de débitos diretos, incluindo os de carácter pontual; 
b) execução de operações de pagamento através de um cartão de pagamento ou de um dispositivo semelhante; e 
c) execução de transferências a crédito, incluindo ordens de domiciliação;</v>
      </c>
      <c r="G238" s="43" t="b">
        <f t="shared" ca="1" si="21"/>
        <v>0</v>
      </c>
      <c r="H238" s="73">
        <f t="shared" si="22"/>
        <v>6</v>
      </c>
      <c r="I238" s="73">
        <v>70</v>
      </c>
      <c r="J238" s="73">
        <v>2</v>
      </c>
      <c r="K238" s="72" t="str">
        <f t="shared" si="23"/>
        <v/>
      </c>
      <c r="L238" s="38" t="str">
        <f ca="1">VLOOKUP(B238,TA_Rubric!$A$1:$G$93,4+LEFT(Type!$B$1,1),)</f>
        <v>Não</v>
      </c>
    </row>
    <row r="239" spans="1:12" ht="63.95" customHeight="1" x14ac:dyDescent="0.25">
      <c r="A239" s="39">
        <f t="shared" ca="1" si="19"/>
        <v>3</v>
      </c>
      <c r="B239" s="39">
        <f t="shared" ca="1" si="20"/>
        <v>71</v>
      </c>
      <c r="C239" s="49"/>
      <c r="D239" s="16" t="b">
        <f t="shared" ca="1" si="24"/>
        <v>0</v>
      </c>
      <c r="E239" s="42" t="str">
        <f ca="1">_xlfn.IFNA(VLOOKUP(B239,Rubric[],2+VALUE(LEFT(Type!$B$1,1)),),"")</f>
        <v>3. Atividade em território nacional durante o período de referência - l) Indicação das jurisdições associadas a um risco mais elevado que tiveram operações com origem em ou destino para Portugal, com exceção das já reportadas ao abrigo nas alíneas e) e f), desde que o montante agregado das operações de ou para essas jurisdições seja igual ou superior, no período de referência, a € 1 000 000. - 36. ISO2</v>
      </c>
      <c r="F239" s="42" t="str">
        <f ca="1">_xlfn.IFNA(VLOOKUP(A239,Table4[[#All],[Id_Serv]:[Dsg_EN Servico]],2+VALUE(LEFT(Type!$B$1,1)),0),"")</f>
        <v>3. Execução de operações de pagamento, incluindo a transferência de fundos depositados numa conta de pagamento aberta junto do prestador de serviços de pagamento do utilizador ou de outro prestador de serviços de pagamento, nomeadamente: 
a) execução de débitos diretos, incluindo os de carácter pontual; 
b) execução de operações de pagamento através de um cartão de pagamento ou de um dispositivo semelhante; e 
c) execução de transferências a crédito, incluindo ordens de domiciliação;</v>
      </c>
      <c r="G239" s="43" t="b">
        <f t="shared" ca="1" si="21"/>
        <v>0</v>
      </c>
      <c r="H239" s="73">
        <f t="shared" si="22"/>
        <v>6</v>
      </c>
      <c r="I239" s="73">
        <v>71</v>
      </c>
      <c r="J239" s="73">
        <v>2</v>
      </c>
      <c r="K239" s="72" t="str">
        <f t="shared" si="23"/>
        <v/>
      </c>
      <c r="L239" s="38" t="str">
        <f ca="1">VLOOKUP(B239,TA_Rubric!$A$1:$G$93,4+LEFT(Type!$B$1,1),)</f>
        <v>Não</v>
      </c>
    </row>
    <row r="240" spans="1:12" ht="63.95" customHeight="1" x14ac:dyDescent="0.25">
      <c r="A240" s="39">
        <f t="shared" ca="1" si="19"/>
        <v>3</v>
      </c>
      <c r="B240" s="39">
        <f t="shared" ca="1" si="20"/>
        <v>72</v>
      </c>
      <c r="C240" s="49"/>
      <c r="D240" s="16" t="b">
        <f t="shared" ca="1" si="24"/>
        <v>0</v>
      </c>
      <c r="E240" s="42" t="str">
        <f ca="1">_xlfn.IFNA(VLOOKUP(B240,Rubric[],2+VALUE(LEFT(Type!$B$1,1)),),"")</f>
        <v>3. Atividade em território nacional durante o período de referência - l) Indicação das jurisdições associadas a um risco mais elevado que tiveram operações com origem em ou destino para Portugal, com exceção das já reportadas ao abrigo nas alíneas e) e f), desde que o montante agregado das operações de ou para essas jurisdições seja igual ou superior, no período de referência, a € 1 000 000. - 37. ISO2</v>
      </c>
      <c r="F240" s="42" t="str">
        <f ca="1">_xlfn.IFNA(VLOOKUP(A240,Table4[[#All],[Id_Serv]:[Dsg_EN Servico]],2+VALUE(LEFT(Type!$B$1,1)),0),"")</f>
        <v>3. Execução de operações de pagamento, incluindo a transferência de fundos depositados numa conta de pagamento aberta junto do prestador de serviços de pagamento do utilizador ou de outro prestador de serviços de pagamento, nomeadamente: 
a) execução de débitos diretos, incluindo os de carácter pontual; 
b) execução de operações de pagamento através de um cartão de pagamento ou de um dispositivo semelhante; e 
c) execução de transferências a crédito, incluindo ordens de domiciliação;</v>
      </c>
      <c r="G240" s="43" t="b">
        <f t="shared" ca="1" si="21"/>
        <v>0</v>
      </c>
      <c r="H240" s="73">
        <f t="shared" si="22"/>
        <v>6</v>
      </c>
      <c r="I240" s="73">
        <v>72</v>
      </c>
      <c r="J240" s="73">
        <v>2</v>
      </c>
      <c r="K240" s="72" t="str">
        <f t="shared" si="23"/>
        <v/>
      </c>
      <c r="L240" s="38" t="str">
        <f ca="1">VLOOKUP(B240,TA_Rubric!$A$1:$G$93,4+LEFT(Type!$B$1,1),)</f>
        <v>Não</v>
      </c>
    </row>
    <row r="241" spans="1:12" ht="63.95" customHeight="1" x14ac:dyDescent="0.25">
      <c r="A241" s="39">
        <f t="shared" ca="1" si="19"/>
        <v>3</v>
      </c>
      <c r="B241" s="39">
        <f t="shared" ca="1" si="20"/>
        <v>73</v>
      </c>
      <c r="C241" s="49"/>
      <c r="D241" s="16" t="b">
        <f t="shared" ca="1" si="24"/>
        <v>0</v>
      </c>
      <c r="E241" s="42" t="str">
        <f ca="1">_xlfn.IFNA(VLOOKUP(B241,Rubric[],2+VALUE(LEFT(Type!$B$1,1)),),"")</f>
        <v>3. Atividade em território nacional durante o período de referência - l) Indicação das jurisdições associadas a um risco mais elevado que tiveram operações com origem em ou destino para Portugal, com exceção das já reportadas ao abrigo nas alíneas e) e f), desde que o montante agregado das operações de ou para essas jurisdições seja igual ou superior, no período de referência, a € 1 000 000. - 38. ISO2</v>
      </c>
      <c r="F241" s="42" t="str">
        <f ca="1">_xlfn.IFNA(VLOOKUP(A241,Table4[[#All],[Id_Serv]:[Dsg_EN Servico]],2+VALUE(LEFT(Type!$B$1,1)),0),"")</f>
        <v>3. Execução de operações de pagamento, incluindo a transferência de fundos depositados numa conta de pagamento aberta junto do prestador de serviços de pagamento do utilizador ou de outro prestador de serviços de pagamento, nomeadamente: 
a) execução de débitos diretos, incluindo os de carácter pontual; 
b) execução de operações de pagamento através de um cartão de pagamento ou de um dispositivo semelhante; e 
c) execução de transferências a crédito, incluindo ordens de domiciliação;</v>
      </c>
      <c r="G241" s="43" t="b">
        <f t="shared" ca="1" si="21"/>
        <v>0</v>
      </c>
      <c r="H241" s="73">
        <f t="shared" si="22"/>
        <v>6</v>
      </c>
      <c r="I241" s="73">
        <v>73</v>
      </c>
      <c r="J241" s="73">
        <v>2</v>
      </c>
      <c r="K241" s="72" t="str">
        <f t="shared" si="23"/>
        <v/>
      </c>
      <c r="L241" s="38" t="str">
        <f ca="1">VLOOKUP(B241,TA_Rubric!$A$1:$G$93,4+LEFT(Type!$B$1,1),)</f>
        <v>Não</v>
      </c>
    </row>
    <row r="242" spans="1:12" ht="63.95" customHeight="1" x14ac:dyDescent="0.25">
      <c r="A242" s="39">
        <f t="shared" ca="1" si="19"/>
        <v>3</v>
      </c>
      <c r="B242" s="39">
        <f t="shared" ca="1" si="20"/>
        <v>74</v>
      </c>
      <c r="C242" s="49"/>
      <c r="D242" s="16" t="b">
        <f t="shared" ca="1" si="24"/>
        <v>0</v>
      </c>
      <c r="E242" s="42" t="str">
        <f ca="1">_xlfn.IFNA(VLOOKUP(B242,Rubric[],2+VALUE(LEFT(Type!$B$1,1)),),"")</f>
        <v>3. Atividade em território nacional durante o período de referência - l) Indicação das jurisdições associadas a um risco mais elevado que tiveram operações com origem em ou destino para Portugal, com exceção das já reportadas ao abrigo nas alíneas e) e f), desde que o montante agregado das operações de ou para essas jurisdições seja igual ou superior, no período de referência, a € 1 000 000. - 39. ISO2</v>
      </c>
      <c r="F242" s="42" t="str">
        <f ca="1">_xlfn.IFNA(VLOOKUP(A242,Table4[[#All],[Id_Serv]:[Dsg_EN Servico]],2+VALUE(LEFT(Type!$B$1,1)),0),"")</f>
        <v>3. Execução de operações de pagamento, incluindo a transferência de fundos depositados numa conta de pagamento aberta junto do prestador de serviços de pagamento do utilizador ou de outro prestador de serviços de pagamento, nomeadamente: 
a) execução de débitos diretos, incluindo os de carácter pontual; 
b) execução de operações de pagamento através de um cartão de pagamento ou de um dispositivo semelhante; e 
c) execução de transferências a crédito, incluindo ordens de domiciliação;</v>
      </c>
      <c r="G242" s="43" t="b">
        <f t="shared" ca="1" si="21"/>
        <v>0</v>
      </c>
      <c r="H242" s="73">
        <f t="shared" si="22"/>
        <v>6</v>
      </c>
      <c r="I242" s="73">
        <v>74</v>
      </c>
      <c r="J242" s="73">
        <v>2</v>
      </c>
      <c r="K242" s="72" t="str">
        <f t="shared" si="23"/>
        <v/>
      </c>
      <c r="L242" s="38" t="str">
        <f ca="1">VLOOKUP(B242,TA_Rubric!$A$1:$G$93,4+LEFT(Type!$B$1,1),)</f>
        <v>Não</v>
      </c>
    </row>
    <row r="243" spans="1:12" ht="63.95" customHeight="1" x14ac:dyDescent="0.25">
      <c r="A243" s="39">
        <f t="shared" ca="1" si="19"/>
        <v>3</v>
      </c>
      <c r="B243" s="39">
        <f t="shared" ca="1" si="20"/>
        <v>75</v>
      </c>
      <c r="C243" s="49"/>
      <c r="D243" s="16" t="b">
        <f t="shared" ca="1" si="24"/>
        <v>0</v>
      </c>
      <c r="E243" s="42" t="str">
        <f ca="1">_xlfn.IFNA(VLOOKUP(B243,Rubric[],2+VALUE(LEFT(Type!$B$1,1)),),"")</f>
        <v>3. Atividade em território nacional durante o período de referência - l) Indicação das jurisdições associadas a um risco mais elevado que tiveram operações com origem em ou destino para Portugal, com exceção das já reportadas ao abrigo nas alíneas e) e f), desde que o montante agregado das operações de ou para essas jurisdições seja igual ou superior, no período de referência, a € 1 000 000. - 40. ISO2</v>
      </c>
      <c r="F243" s="42" t="str">
        <f ca="1">_xlfn.IFNA(VLOOKUP(A243,Table4[[#All],[Id_Serv]:[Dsg_EN Servico]],2+VALUE(LEFT(Type!$B$1,1)),0),"")</f>
        <v>3. Execução de operações de pagamento, incluindo a transferência de fundos depositados numa conta de pagamento aberta junto do prestador de serviços de pagamento do utilizador ou de outro prestador de serviços de pagamento, nomeadamente: 
a) execução de débitos diretos, incluindo os de carácter pontual; 
b) execução de operações de pagamento através de um cartão de pagamento ou de um dispositivo semelhante; e 
c) execução de transferências a crédito, incluindo ordens de domiciliação;</v>
      </c>
      <c r="G243" s="43" t="b">
        <f t="shared" ca="1" si="21"/>
        <v>0</v>
      </c>
      <c r="H243" s="73">
        <f t="shared" si="22"/>
        <v>6</v>
      </c>
      <c r="I243" s="73">
        <v>75</v>
      </c>
      <c r="J243" s="73">
        <v>2</v>
      </c>
      <c r="K243" s="72" t="str">
        <f t="shared" si="23"/>
        <v/>
      </c>
      <c r="L243" s="38" t="str">
        <f ca="1">VLOOKUP(B243,TA_Rubric!$A$1:$G$93,4+LEFT(Type!$B$1,1),)</f>
        <v>Não</v>
      </c>
    </row>
    <row r="244" spans="1:12" ht="63.95" customHeight="1" x14ac:dyDescent="0.25">
      <c r="A244" s="39">
        <f t="shared" ca="1" si="19"/>
        <v>3</v>
      </c>
      <c r="B244" s="39">
        <f t="shared" ca="1" si="20"/>
        <v>76</v>
      </c>
      <c r="C244" s="49"/>
      <c r="D244" s="16" t="b">
        <f t="shared" ca="1" si="24"/>
        <v>0</v>
      </c>
      <c r="E244" s="42" t="str">
        <f ca="1">_xlfn.IFNA(VLOOKUP(B244,Rubric[],2+VALUE(LEFT(Type!$B$1,1)),),"")</f>
        <v>3. Atividade em território nacional durante o período de referência - l) Indicação das jurisdições associadas a um risco mais elevado que tiveram operações com origem em ou destino para Portugal, com exceção das já reportadas ao abrigo nas alíneas e) e f), desde que o montante agregado das operações de ou para essas jurisdições seja igual ou superior, no período de referência, a € 1 000 000. - 41. ISO2</v>
      </c>
      <c r="F244" s="42" t="str">
        <f ca="1">_xlfn.IFNA(VLOOKUP(A244,Table4[[#All],[Id_Serv]:[Dsg_EN Servico]],2+VALUE(LEFT(Type!$B$1,1)),0),"")</f>
        <v>3. Execução de operações de pagamento, incluindo a transferência de fundos depositados numa conta de pagamento aberta junto do prestador de serviços de pagamento do utilizador ou de outro prestador de serviços de pagamento, nomeadamente: 
a) execução de débitos diretos, incluindo os de carácter pontual; 
b) execução de operações de pagamento através de um cartão de pagamento ou de um dispositivo semelhante; e 
c) execução de transferências a crédito, incluindo ordens de domiciliação;</v>
      </c>
      <c r="G244" s="43" t="b">
        <f t="shared" ca="1" si="21"/>
        <v>0</v>
      </c>
      <c r="H244" s="73">
        <f t="shared" si="22"/>
        <v>6</v>
      </c>
      <c r="I244" s="73">
        <v>76</v>
      </c>
      <c r="J244" s="73">
        <v>2</v>
      </c>
      <c r="K244" s="72" t="str">
        <f t="shared" si="23"/>
        <v/>
      </c>
      <c r="L244" s="38" t="str">
        <f ca="1">VLOOKUP(B244,TA_Rubric!$A$1:$G$93,4+LEFT(Type!$B$1,1),)</f>
        <v>Não</v>
      </c>
    </row>
    <row r="245" spans="1:12" ht="63.95" customHeight="1" x14ac:dyDescent="0.25">
      <c r="A245" s="39">
        <f t="shared" ca="1" si="19"/>
        <v>3</v>
      </c>
      <c r="B245" s="39">
        <f t="shared" ca="1" si="20"/>
        <v>77</v>
      </c>
      <c r="C245" s="49"/>
      <c r="D245" s="16" t="b">
        <f t="shared" ca="1" si="24"/>
        <v>0</v>
      </c>
      <c r="E245" s="42" t="str">
        <f ca="1">_xlfn.IFNA(VLOOKUP(B245,Rubric[],2+VALUE(LEFT(Type!$B$1,1)),),"")</f>
        <v>3. Atividade em território nacional durante o período de referência - l) Indicação das jurisdições associadas a um risco mais elevado que tiveram operações com origem em ou destino para Portugal, com exceção das já reportadas ao abrigo nas alíneas e) e f), desde que o montante agregado das operações de ou para essas jurisdições seja igual ou superior, no período de referência, a € 1 000 000. - 42. ISO2</v>
      </c>
      <c r="F245" s="42" t="str">
        <f ca="1">_xlfn.IFNA(VLOOKUP(A245,Table4[[#All],[Id_Serv]:[Dsg_EN Servico]],2+VALUE(LEFT(Type!$B$1,1)),0),"")</f>
        <v>3. Execução de operações de pagamento, incluindo a transferência de fundos depositados numa conta de pagamento aberta junto do prestador de serviços de pagamento do utilizador ou de outro prestador de serviços de pagamento, nomeadamente: 
a) execução de débitos diretos, incluindo os de carácter pontual; 
b) execução de operações de pagamento através de um cartão de pagamento ou de um dispositivo semelhante; e 
c) execução de transferências a crédito, incluindo ordens de domiciliação;</v>
      </c>
      <c r="G245" s="43" t="b">
        <f t="shared" ca="1" si="21"/>
        <v>0</v>
      </c>
      <c r="H245" s="73">
        <f t="shared" si="22"/>
        <v>6</v>
      </c>
      <c r="I245" s="73">
        <v>77</v>
      </c>
      <c r="J245" s="73">
        <v>2</v>
      </c>
      <c r="K245" s="72" t="str">
        <f t="shared" si="23"/>
        <v/>
      </c>
      <c r="L245" s="38" t="str">
        <f ca="1">VLOOKUP(B245,TA_Rubric!$A$1:$G$93,4+LEFT(Type!$B$1,1),)</f>
        <v>Não</v>
      </c>
    </row>
    <row r="246" spans="1:12" ht="63.95" customHeight="1" x14ac:dyDescent="0.25">
      <c r="A246" s="39">
        <f t="shared" ca="1" si="19"/>
        <v>3</v>
      </c>
      <c r="B246" s="39">
        <f t="shared" ca="1" si="20"/>
        <v>78</v>
      </c>
      <c r="C246" s="49"/>
      <c r="D246" s="16" t="b">
        <f t="shared" ca="1" si="24"/>
        <v>0</v>
      </c>
      <c r="E246" s="42" t="str">
        <f ca="1">_xlfn.IFNA(VLOOKUP(B246,Rubric[],2+VALUE(LEFT(Type!$B$1,1)),),"")</f>
        <v>3. Atividade em território nacional durante o período de referência - l) Indicação das jurisdições associadas a um risco mais elevado que tiveram operações com origem em ou destino para Portugal, com exceção das já reportadas ao abrigo nas alíneas e) e f), desde que o montante agregado das operações de ou para essas jurisdições seja igual ou superior, no período de referência, a € 1 000 000. - 43. ISO2</v>
      </c>
      <c r="F246" s="42" t="str">
        <f ca="1">_xlfn.IFNA(VLOOKUP(A246,Table4[[#All],[Id_Serv]:[Dsg_EN Servico]],2+VALUE(LEFT(Type!$B$1,1)),0),"")</f>
        <v>3. Execução de operações de pagamento, incluindo a transferência de fundos depositados numa conta de pagamento aberta junto do prestador de serviços de pagamento do utilizador ou de outro prestador de serviços de pagamento, nomeadamente: 
a) execução de débitos diretos, incluindo os de carácter pontual; 
b) execução de operações de pagamento através de um cartão de pagamento ou de um dispositivo semelhante; e 
c) execução de transferências a crédito, incluindo ordens de domiciliação;</v>
      </c>
      <c r="G246" s="43" t="b">
        <f t="shared" ca="1" si="21"/>
        <v>0</v>
      </c>
      <c r="H246" s="73">
        <f t="shared" si="22"/>
        <v>6</v>
      </c>
      <c r="I246" s="73">
        <v>78</v>
      </c>
      <c r="J246" s="73">
        <v>2</v>
      </c>
      <c r="K246" s="72" t="str">
        <f t="shared" si="23"/>
        <v/>
      </c>
      <c r="L246" s="38" t="str">
        <f ca="1">VLOOKUP(B246,TA_Rubric!$A$1:$G$93,4+LEFT(Type!$B$1,1),)</f>
        <v>Não</v>
      </c>
    </row>
    <row r="247" spans="1:12" ht="63.95" customHeight="1" x14ac:dyDescent="0.25">
      <c r="A247" s="39">
        <f t="shared" ca="1" si="19"/>
        <v>3</v>
      </c>
      <c r="B247" s="39">
        <f t="shared" ca="1" si="20"/>
        <v>79</v>
      </c>
      <c r="C247" s="49"/>
      <c r="D247" s="16" t="b">
        <f t="shared" ca="1" si="24"/>
        <v>0</v>
      </c>
      <c r="E247" s="42" t="str">
        <f ca="1">_xlfn.IFNA(VLOOKUP(B247,Rubric[],2+VALUE(LEFT(Type!$B$1,1)),),"")</f>
        <v>3. Atividade em território nacional durante o período de referência - l) Indicação das jurisdições associadas a um risco mais elevado que tiveram operações com origem em ou destino para Portugal, com exceção das já reportadas ao abrigo nas alíneas e) e f), desde que o montante agregado das operações de ou para essas jurisdições seja igual ou superior, no período de referência, a € 1 000 000. - 44. ISO2</v>
      </c>
      <c r="F247" s="42" t="str">
        <f ca="1">_xlfn.IFNA(VLOOKUP(A247,Table4[[#All],[Id_Serv]:[Dsg_EN Servico]],2+VALUE(LEFT(Type!$B$1,1)),0),"")</f>
        <v>3. Execução de operações de pagamento, incluindo a transferência de fundos depositados numa conta de pagamento aberta junto do prestador de serviços de pagamento do utilizador ou de outro prestador de serviços de pagamento, nomeadamente: 
a) execução de débitos diretos, incluindo os de carácter pontual; 
b) execução de operações de pagamento através de um cartão de pagamento ou de um dispositivo semelhante; e 
c) execução de transferências a crédito, incluindo ordens de domiciliação;</v>
      </c>
      <c r="G247" s="43" t="b">
        <f t="shared" ca="1" si="21"/>
        <v>0</v>
      </c>
      <c r="H247" s="73">
        <f t="shared" si="22"/>
        <v>6</v>
      </c>
      <c r="I247" s="73">
        <v>79</v>
      </c>
      <c r="J247" s="73">
        <v>2</v>
      </c>
      <c r="K247" s="72" t="str">
        <f t="shared" si="23"/>
        <v/>
      </c>
      <c r="L247" s="38" t="str">
        <f ca="1">VLOOKUP(B247,TA_Rubric!$A$1:$G$93,4+LEFT(Type!$B$1,1),)</f>
        <v>Não</v>
      </c>
    </row>
    <row r="248" spans="1:12" ht="63.95" customHeight="1" x14ac:dyDescent="0.25">
      <c r="A248" s="39">
        <f t="shared" ca="1" si="19"/>
        <v>3</v>
      </c>
      <c r="B248" s="39">
        <f t="shared" ca="1" si="20"/>
        <v>80</v>
      </c>
      <c r="C248" s="49"/>
      <c r="D248" s="16" t="b">
        <f t="shared" ca="1" si="24"/>
        <v>0</v>
      </c>
      <c r="E248" s="42" t="str">
        <f ca="1">_xlfn.IFNA(VLOOKUP(B248,Rubric[],2+VALUE(LEFT(Type!$B$1,1)),),"")</f>
        <v>3. Atividade em território nacional durante o período de referência - l) Indicação das jurisdições associadas a um risco mais elevado que tiveram operações com origem em ou destino para Portugal, com exceção das já reportadas ao abrigo nas alíneas e) e f), desde que o montante agregado das operações de ou para essas jurisdições seja igual ou superior, no período de referência, a € 1 000 000. - 45. ISO2</v>
      </c>
      <c r="F248" s="42" t="str">
        <f ca="1">_xlfn.IFNA(VLOOKUP(A248,Table4[[#All],[Id_Serv]:[Dsg_EN Servico]],2+VALUE(LEFT(Type!$B$1,1)),0),"")</f>
        <v>3. Execução de operações de pagamento, incluindo a transferência de fundos depositados numa conta de pagamento aberta junto do prestador de serviços de pagamento do utilizador ou de outro prestador de serviços de pagamento, nomeadamente: 
a) execução de débitos diretos, incluindo os de carácter pontual; 
b) execução de operações de pagamento através de um cartão de pagamento ou de um dispositivo semelhante; e 
c) execução de transferências a crédito, incluindo ordens de domiciliação;</v>
      </c>
      <c r="G248" s="43" t="b">
        <f t="shared" ca="1" si="21"/>
        <v>0</v>
      </c>
      <c r="H248" s="73">
        <f t="shared" si="22"/>
        <v>6</v>
      </c>
      <c r="I248" s="73">
        <v>80</v>
      </c>
      <c r="J248" s="73">
        <v>2</v>
      </c>
      <c r="K248" s="72" t="str">
        <f t="shared" si="23"/>
        <v/>
      </c>
      <c r="L248" s="38" t="str">
        <f ca="1">VLOOKUP(B248,TA_Rubric!$A$1:$G$93,4+LEFT(Type!$B$1,1),)</f>
        <v>Não</v>
      </c>
    </row>
    <row r="249" spans="1:12" ht="63.95" customHeight="1" x14ac:dyDescent="0.25">
      <c r="A249" s="39">
        <f t="shared" ca="1" si="19"/>
        <v>3</v>
      </c>
      <c r="B249" s="39">
        <f t="shared" ca="1" si="20"/>
        <v>81</v>
      </c>
      <c r="C249" s="49"/>
      <c r="D249" s="16" t="b">
        <f t="shared" ca="1" si="24"/>
        <v>0</v>
      </c>
      <c r="E249" s="42" t="str">
        <f ca="1">_xlfn.IFNA(VLOOKUP(B249,Rubric[],2+VALUE(LEFT(Type!$B$1,1)),),"")</f>
        <v>3. Atividade em território nacional durante o período de referência - l) Indicação das jurisdições associadas a um risco mais elevado que tiveram operações com origem em ou destino para Portugal, com exceção das já reportadas ao abrigo nas alíneas e) e f), desde que o montante agregado das operações de ou para essas jurisdições seja igual ou superior, no período de referência, a € 1 000 000. - 46. ISO2</v>
      </c>
      <c r="F249" s="42" t="str">
        <f ca="1">_xlfn.IFNA(VLOOKUP(A249,Table4[[#All],[Id_Serv]:[Dsg_EN Servico]],2+VALUE(LEFT(Type!$B$1,1)),0),"")</f>
        <v>3. Execução de operações de pagamento, incluindo a transferência de fundos depositados numa conta de pagamento aberta junto do prestador de serviços de pagamento do utilizador ou de outro prestador de serviços de pagamento, nomeadamente: 
a) execução de débitos diretos, incluindo os de carácter pontual; 
b) execução de operações de pagamento através de um cartão de pagamento ou de um dispositivo semelhante; e 
c) execução de transferências a crédito, incluindo ordens de domiciliação;</v>
      </c>
      <c r="G249" s="43" t="b">
        <f t="shared" ca="1" si="21"/>
        <v>0</v>
      </c>
      <c r="H249" s="73">
        <f t="shared" si="22"/>
        <v>6</v>
      </c>
      <c r="I249" s="73">
        <v>81</v>
      </c>
      <c r="J249" s="73">
        <v>2</v>
      </c>
      <c r="K249" s="72" t="str">
        <f t="shared" si="23"/>
        <v/>
      </c>
      <c r="L249" s="38" t="str">
        <f ca="1">VLOOKUP(B249,TA_Rubric!$A$1:$G$93,4+LEFT(Type!$B$1,1),)</f>
        <v>Não</v>
      </c>
    </row>
    <row r="250" spans="1:12" ht="63.95" customHeight="1" x14ac:dyDescent="0.25">
      <c r="A250" s="39">
        <f t="shared" ca="1" si="19"/>
        <v>3</v>
      </c>
      <c r="B250" s="39">
        <f t="shared" ca="1" si="20"/>
        <v>82</v>
      </c>
      <c r="C250" s="49"/>
      <c r="D250" s="16" t="b">
        <f t="shared" ca="1" si="24"/>
        <v>0</v>
      </c>
      <c r="E250" s="42" t="str">
        <f ca="1">_xlfn.IFNA(VLOOKUP(B250,Rubric[],2+VALUE(LEFT(Type!$B$1,1)),),"")</f>
        <v>3. Atividade em território nacional durante o período de referência - l) Indicação das jurisdições associadas a um risco mais elevado que tiveram operações com origem em ou destino para Portugal, com exceção das já reportadas ao abrigo nas alíneas e) e f), desde que o montante agregado das operações de ou para essas jurisdições seja igual ou superior, no período de referência, a € 1 000 000. - 47. ISO2</v>
      </c>
      <c r="F250" s="42" t="str">
        <f ca="1">_xlfn.IFNA(VLOOKUP(A250,Table4[[#All],[Id_Serv]:[Dsg_EN Servico]],2+VALUE(LEFT(Type!$B$1,1)),0),"")</f>
        <v>3. Execução de operações de pagamento, incluindo a transferência de fundos depositados numa conta de pagamento aberta junto do prestador de serviços de pagamento do utilizador ou de outro prestador de serviços de pagamento, nomeadamente: 
a) execução de débitos diretos, incluindo os de carácter pontual; 
b) execução de operações de pagamento através de um cartão de pagamento ou de um dispositivo semelhante; e 
c) execução de transferências a crédito, incluindo ordens de domiciliação;</v>
      </c>
      <c r="G250" s="43" t="b">
        <f t="shared" ca="1" si="21"/>
        <v>0</v>
      </c>
      <c r="H250" s="73">
        <f t="shared" si="22"/>
        <v>6</v>
      </c>
      <c r="I250" s="73">
        <v>82</v>
      </c>
      <c r="J250" s="73">
        <v>2</v>
      </c>
      <c r="K250" s="72" t="str">
        <f t="shared" si="23"/>
        <v/>
      </c>
      <c r="L250" s="38" t="str">
        <f ca="1">VLOOKUP(B250,TA_Rubric!$A$1:$G$93,4+LEFT(Type!$B$1,1),)</f>
        <v>Não</v>
      </c>
    </row>
    <row r="251" spans="1:12" ht="63.95" customHeight="1" x14ac:dyDescent="0.25">
      <c r="A251" s="39">
        <f t="shared" ca="1" si="19"/>
        <v>3</v>
      </c>
      <c r="B251" s="39">
        <f t="shared" ca="1" si="20"/>
        <v>83</v>
      </c>
      <c r="C251" s="49"/>
      <c r="D251" s="16" t="b">
        <f t="shared" ca="1" si="24"/>
        <v>0</v>
      </c>
      <c r="E251" s="42" t="str">
        <f ca="1">_xlfn.IFNA(VLOOKUP(B251,Rubric[],2+VALUE(LEFT(Type!$B$1,1)),),"")</f>
        <v>3. Atividade em território nacional durante o período de referência - l) Indicação das jurisdições associadas a um risco mais elevado que tiveram operações com origem em ou destino para Portugal, com exceção das já reportadas ao abrigo nas alíneas e) e f), desde que o montante agregado das operações de ou para essas jurisdições seja igual ou superior, no período de referência, a € 1 000 000. - 48. ISO2</v>
      </c>
      <c r="F251" s="42" t="str">
        <f ca="1">_xlfn.IFNA(VLOOKUP(A251,Table4[[#All],[Id_Serv]:[Dsg_EN Servico]],2+VALUE(LEFT(Type!$B$1,1)),0),"")</f>
        <v>3. Execução de operações de pagamento, incluindo a transferência de fundos depositados numa conta de pagamento aberta junto do prestador de serviços de pagamento do utilizador ou de outro prestador de serviços de pagamento, nomeadamente: 
a) execução de débitos diretos, incluindo os de carácter pontual; 
b) execução de operações de pagamento através de um cartão de pagamento ou de um dispositivo semelhante; e 
c) execução de transferências a crédito, incluindo ordens de domiciliação;</v>
      </c>
      <c r="G251" s="43" t="b">
        <f t="shared" ca="1" si="21"/>
        <v>0</v>
      </c>
      <c r="H251" s="73">
        <f t="shared" si="22"/>
        <v>6</v>
      </c>
      <c r="I251" s="73">
        <v>83</v>
      </c>
      <c r="J251" s="73">
        <v>2</v>
      </c>
      <c r="K251" s="72" t="str">
        <f t="shared" si="23"/>
        <v/>
      </c>
      <c r="L251" s="38" t="str">
        <f ca="1">VLOOKUP(B251,TA_Rubric!$A$1:$G$93,4+LEFT(Type!$B$1,1),)</f>
        <v>Não</v>
      </c>
    </row>
    <row r="252" spans="1:12" ht="63.95" customHeight="1" x14ac:dyDescent="0.25">
      <c r="A252" s="39">
        <f t="shared" ca="1" si="19"/>
        <v>3</v>
      </c>
      <c r="B252" s="39">
        <f t="shared" ca="1" si="20"/>
        <v>84</v>
      </c>
      <c r="C252" s="49"/>
      <c r="D252" s="16" t="b">
        <f t="shared" ca="1" si="24"/>
        <v>0</v>
      </c>
      <c r="E252" s="42" t="str">
        <f ca="1">_xlfn.IFNA(VLOOKUP(B252,Rubric[],2+VALUE(LEFT(Type!$B$1,1)),),"")</f>
        <v>3. Atividade em território nacional durante o período de referência - l) Indicação das jurisdições associadas a um risco mais elevado que tiveram operações com origem em ou destino para Portugal, com exceção das já reportadas ao abrigo nas alíneas e) e f), desde que o montante agregado das operações de ou para essas jurisdições seja igual ou superior, no período de referência, a € 1 000 000. - 49. ISO2</v>
      </c>
      <c r="F252" s="42" t="str">
        <f ca="1">_xlfn.IFNA(VLOOKUP(A252,Table4[[#All],[Id_Serv]:[Dsg_EN Servico]],2+VALUE(LEFT(Type!$B$1,1)),0),"")</f>
        <v>3. Execução de operações de pagamento, incluindo a transferência de fundos depositados numa conta de pagamento aberta junto do prestador de serviços de pagamento do utilizador ou de outro prestador de serviços de pagamento, nomeadamente: 
a) execução de débitos diretos, incluindo os de carácter pontual; 
b) execução de operações de pagamento através de um cartão de pagamento ou de um dispositivo semelhante; e 
c) execução de transferências a crédito, incluindo ordens de domiciliação;</v>
      </c>
      <c r="G252" s="43" t="b">
        <f t="shared" ca="1" si="21"/>
        <v>0</v>
      </c>
      <c r="H252" s="73">
        <f t="shared" si="22"/>
        <v>6</v>
      </c>
      <c r="I252" s="73">
        <v>84</v>
      </c>
      <c r="J252" s="73">
        <v>2</v>
      </c>
      <c r="K252" s="72" t="str">
        <f t="shared" si="23"/>
        <v/>
      </c>
      <c r="L252" s="38" t="str">
        <f ca="1">VLOOKUP(B252,TA_Rubric!$A$1:$G$93,4+LEFT(Type!$B$1,1),)</f>
        <v>Não</v>
      </c>
    </row>
    <row r="253" spans="1:12" ht="63.95" customHeight="1" x14ac:dyDescent="0.25">
      <c r="A253" s="39">
        <f t="shared" ca="1" si="19"/>
        <v>3</v>
      </c>
      <c r="B253" s="39">
        <f t="shared" ca="1" si="20"/>
        <v>85</v>
      </c>
      <c r="C253" s="49"/>
      <c r="D253" s="16" t="b">
        <f t="shared" ca="1" si="24"/>
        <v>0</v>
      </c>
      <c r="E253" s="42" t="str">
        <f ca="1">_xlfn.IFNA(VLOOKUP(B253,Rubric[],2+VALUE(LEFT(Type!$B$1,1)),),"")</f>
        <v>3. Atividade em território nacional durante o período de referência - l) Indicação das jurisdições associadas a um risco mais elevado que tiveram operações com origem em ou destino para Portugal, com exceção das já reportadas ao abrigo nas alíneas e) e f), desde que o montante agregado das operações de ou para essas jurisdições seja igual ou superior, no período de referência, a € 1 000 000. - 50. ISO2</v>
      </c>
      <c r="F253" s="42" t="str">
        <f ca="1">_xlfn.IFNA(VLOOKUP(A253,Table4[[#All],[Id_Serv]:[Dsg_EN Servico]],2+VALUE(LEFT(Type!$B$1,1)),0),"")</f>
        <v>3. Execução de operações de pagamento, incluindo a transferência de fundos depositados numa conta de pagamento aberta junto do prestador de serviços de pagamento do utilizador ou de outro prestador de serviços de pagamento, nomeadamente: 
a) execução de débitos diretos, incluindo os de carácter pontual; 
b) execução de operações de pagamento através de um cartão de pagamento ou de um dispositivo semelhante; e 
c) execução de transferências a crédito, incluindo ordens de domiciliação;</v>
      </c>
      <c r="G253" s="43" t="b">
        <f t="shared" ca="1" si="21"/>
        <v>0</v>
      </c>
      <c r="H253" s="73">
        <f t="shared" si="22"/>
        <v>6</v>
      </c>
      <c r="I253" s="73">
        <v>85</v>
      </c>
      <c r="J253" s="73">
        <v>2</v>
      </c>
      <c r="K253" s="72" t="str">
        <f t="shared" si="23"/>
        <v/>
      </c>
      <c r="L253" s="38" t="str">
        <f ca="1">VLOOKUP(B253,TA_Rubric!$A$1:$G$93,4+LEFT(Type!$B$1,1),)</f>
        <v>Não</v>
      </c>
    </row>
    <row r="254" spans="1:12" ht="63.95" customHeight="1" x14ac:dyDescent="0.25">
      <c r="A254" s="38">
        <f t="shared" ca="1" si="19"/>
        <v>4</v>
      </c>
      <c r="B254" s="38">
        <f t="shared" ca="1" si="20"/>
        <v>2</v>
      </c>
      <c r="C254" s="49"/>
      <c r="D254" s="15" t="b">
        <f t="shared" ca="1" si="24"/>
        <v>0</v>
      </c>
      <c r="E254" s="40" t="str">
        <f ca="1">_xlfn.IFNA(VLOOKUP(B254,Rubric[],2+VALUE(LEFT(Type!$B$1,1)),),"")</f>
        <v>3. Atividade em território nacional durante o período de referência - a) Número total de operações realizadas com origem em Portugal;</v>
      </c>
      <c r="F254" s="40" t="str">
        <f ca="1">_xlfn.IFNA(VLOOKUP(A254,Table4[[#All],[Id_Serv]:[Dsg_EN Servico]],2+VALUE(LEFT(Type!$B$1,1)),0),"")</f>
        <v>4. Execução de operações de pagamento no âmbito das quais os fundos são cobertos por uma linha de crédito concedida a um utilizador de serviços de pagamento, tais como: 
a) Execução de débitos diretos, incluindo os de carácter pontual; 
b) Execução de operações de pagamento através de um cartão de pagamento ou de um dispositivo semelhante; e 
c) Execução de transferências a crédito, incluindo ordens de domiciliação;</v>
      </c>
      <c r="G254" s="41" t="b">
        <f t="shared" ca="1" si="21"/>
        <v>0</v>
      </c>
      <c r="H254" s="72">
        <f t="shared" si="22"/>
        <v>7</v>
      </c>
      <c r="I254" s="72">
        <v>2</v>
      </c>
      <c r="J254" s="72">
        <v>2</v>
      </c>
      <c r="K254" s="72" t="str">
        <f t="shared" si="23"/>
        <v/>
      </c>
      <c r="L254" s="38" t="str">
        <f ca="1">VLOOKUP(B254,TA_Rubric!$A$1:$G$93,4+LEFT(Type!$B$1,1),)</f>
        <v>Sim</v>
      </c>
    </row>
    <row r="255" spans="1:12" ht="63.95" customHeight="1" x14ac:dyDescent="0.25">
      <c r="A255" s="39">
        <f t="shared" ca="1" si="19"/>
        <v>4</v>
      </c>
      <c r="B255" s="39">
        <f t="shared" ca="1" si="20"/>
        <v>3</v>
      </c>
      <c r="C255" s="49"/>
      <c r="D255" s="16" t="b">
        <f t="shared" ca="1" si="24"/>
        <v>0</v>
      </c>
      <c r="E255" s="42" t="str">
        <f ca="1">_xlfn.IFNA(VLOOKUP(B255,Rubric[],2+VALUE(LEFT(Type!$B$1,1)),),"")</f>
        <v>3. Atividade em território nacional durante o período de referência - b) Montante agregado, em euros, das operações realizadas com origem em Portugal;</v>
      </c>
      <c r="F255" s="42" t="str">
        <f ca="1">_xlfn.IFNA(VLOOKUP(A255,Table4[[#All],[Id_Serv]:[Dsg_EN Servico]],2+VALUE(LEFT(Type!$B$1,1)),0),"")</f>
        <v>4. Execução de operações de pagamento no âmbito das quais os fundos são cobertos por uma linha de crédito concedida a um utilizador de serviços de pagamento, tais como: 
a) Execução de débitos diretos, incluindo os de carácter pontual; 
b) Execução de operações de pagamento através de um cartão de pagamento ou de um dispositivo semelhante; e 
c) Execução de transferências a crédito, incluindo ordens de domiciliação;</v>
      </c>
      <c r="G255" s="43" t="b">
        <f t="shared" ca="1" si="21"/>
        <v>0</v>
      </c>
      <c r="H255" s="73">
        <f t="shared" si="22"/>
        <v>7</v>
      </c>
      <c r="I255" s="73">
        <v>3</v>
      </c>
      <c r="J255" s="73">
        <v>2</v>
      </c>
      <c r="K255" s="72" t="str">
        <f t="shared" si="23"/>
        <v/>
      </c>
      <c r="L255" s="38" t="str">
        <f ca="1">VLOOKUP(B255,TA_Rubric!$A$1:$G$93,4+LEFT(Type!$B$1,1),)</f>
        <v>Sim</v>
      </c>
    </row>
    <row r="256" spans="1:12" ht="63.95" customHeight="1" x14ac:dyDescent="0.25">
      <c r="A256" s="39">
        <f t="shared" ca="1" si="19"/>
        <v>4</v>
      </c>
      <c r="B256" s="39">
        <f t="shared" ca="1" si="20"/>
        <v>4</v>
      </c>
      <c r="C256" s="49"/>
      <c r="D256" s="16" t="b">
        <f t="shared" ca="1" si="24"/>
        <v>0</v>
      </c>
      <c r="E256" s="42" t="str">
        <f ca="1">_xlfn.IFNA(VLOOKUP(B256,Rubric[],2+VALUE(LEFT(Type!$B$1,1)),),"")</f>
        <v>3. Atividade em território nacional durante o período de referência - c) Número total de operações realizadas com destino para Portugal;</v>
      </c>
      <c r="F256" s="42" t="str">
        <f ca="1">_xlfn.IFNA(VLOOKUP(A256,Table4[[#All],[Id_Serv]:[Dsg_EN Servico]],2+VALUE(LEFT(Type!$B$1,1)),0),"")</f>
        <v>4. Execução de operações de pagamento no âmbito das quais os fundos são cobertos por uma linha de crédito concedida a um utilizador de serviços de pagamento, tais como: 
a) Execução de débitos diretos, incluindo os de carácter pontual; 
b) Execução de operações de pagamento através de um cartão de pagamento ou de um dispositivo semelhante; e 
c) Execução de transferências a crédito, incluindo ordens de domiciliação;</v>
      </c>
      <c r="G256" s="43" t="b">
        <f t="shared" ca="1" si="21"/>
        <v>0</v>
      </c>
      <c r="H256" s="73">
        <f t="shared" si="22"/>
        <v>7</v>
      </c>
      <c r="I256" s="73">
        <v>4</v>
      </c>
      <c r="J256" s="73">
        <v>2</v>
      </c>
      <c r="K256" s="72" t="str">
        <f t="shared" si="23"/>
        <v/>
      </c>
      <c r="L256" s="38" t="str">
        <f ca="1">VLOOKUP(B256,TA_Rubric!$A$1:$G$93,4+LEFT(Type!$B$1,1),)</f>
        <v>Sim</v>
      </c>
    </row>
    <row r="257" spans="1:12" ht="63.95" customHeight="1" x14ac:dyDescent="0.25">
      <c r="A257" s="39">
        <f t="shared" ca="1" si="19"/>
        <v>4</v>
      </c>
      <c r="B257" s="39">
        <f t="shared" ca="1" si="20"/>
        <v>5</v>
      </c>
      <c r="C257" s="49"/>
      <c r="D257" s="16" t="b">
        <f t="shared" ca="1" si="24"/>
        <v>0</v>
      </c>
      <c r="E257" s="42" t="str">
        <f ca="1">_xlfn.IFNA(VLOOKUP(B257,Rubric[],2+VALUE(LEFT(Type!$B$1,1)),),"")</f>
        <v>3. Atividade em território nacional durante o período de referência - d) Montante agregado, em euros, das operações realizadas com destino para Portugal;</v>
      </c>
      <c r="F257" s="42" t="str">
        <f ca="1">_xlfn.IFNA(VLOOKUP(A257,Table4[[#All],[Id_Serv]:[Dsg_EN Servico]],2+VALUE(LEFT(Type!$B$1,1)),0),"")</f>
        <v>4. Execução de operações de pagamento no âmbito das quais os fundos são cobertos por uma linha de crédito concedida a um utilizador de serviços de pagamento, tais como: 
a) Execução de débitos diretos, incluindo os de carácter pontual; 
b) Execução de operações de pagamento através de um cartão de pagamento ou de um dispositivo semelhante; e 
c) Execução de transferências a crédito, incluindo ordens de domiciliação;</v>
      </c>
      <c r="G257" s="43" t="b">
        <f t="shared" ca="1" si="21"/>
        <v>0</v>
      </c>
      <c r="H257" s="73">
        <f t="shared" si="22"/>
        <v>7</v>
      </c>
      <c r="I257" s="73">
        <v>5</v>
      </c>
      <c r="J257" s="73">
        <v>2</v>
      </c>
      <c r="K257" s="72" t="str">
        <f t="shared" si="23"/>
        <v/>
      </c>
      <c r="L257" s="38" t="str">
        <f ca="1">VLOOKUP(B257,TA_Rubric!$A$1:$G$93,4+LEFT(Type!$B$1,1),)</f>
        <v>Sim</v>
      </c>
    </row>
    <row r="258" spans="1:12" ht="63.95" customHeight="1" x14ac:dyDescent="0.25">
      <c r="A258" s="39">
        <f t="shared" ref="A258:A321" ca="1" si="25">INDIRECT("Type!"&amp;ADDRESS(H258,J258))</f>
        <v>4</v>
      </c>
      <c r="B258" s="39">
        <f t="shared" ref="B258:B321" ca="1" si="26">IF(A258="","",I258)</f>
        <v>6</v>
      </c>
      <c r="C258" s="49"/>
      <c r="D258" s="16" t="b">
        <f t="shared" ca="1" si="24"/>
        <v>0</v>
      </c>
      <c r="E258" s="42" t="str">
        <f ca="1">_xlfn.IFNA(VLOOKUP(B258,Rubric[],2+VALUE(LEFT(Type!$B$1,1)),),"")</f>
        <v>3. Atividade em território nacional durante o período de referência - e) Indicação das 10 jurisdições de destino das operações com origem em Portugal que apresentam o montante agregado mais elevado de operações; - 1.  ISO2</v>
      </c>
      <c r="F258" s="42" t="str">
        <f ca="1">_xlfn.IFNA(VLOOKUP(A258,Table4[[#All],[Id_Serv]:[Dsg_EN Servico]],2+VALUE(LEFT(Type!$B$1,1)),0),"")</f>
        <v>4. Execução de operações de pagamento no âmbito das quais os fundos são cobertos por uma linha de crédito concedida a um utilizador de serviços de pagamento, tais como: 
a) Execução de débitos diretos, incluindo os de carácter pontual; 
b) Execução de operações de pagamento através de um cartão de pagamento ou de um dispositivo semelhante; e 
c) Execução de transferências a crédito, incluindo ordens de domiciliação;</v>
      </c>
      <c r="G258" s="43" t="b">
        <f t="shared" ref="G258:G321" ca="1" si="27">IF(A258="",FALSE,INDIRECT("Type!"&amp;ADDRESS(H258,J258+2)))</f>
        <v>0</v>
      </c>
      <c r="H258" s="73">
        <f t="shared" si="22"/>
        <v>7</v>
      </c>
      <c r="I258" s="73">
        <v>6</v>
      </c>
      <c r="J258" s="73">
        <v>2</v>
      </c>
      <c r="K258" s="72" t="str">
        <f t="shared" si="23"/>
        <v/>
      </c>
      <c r="L258" s="38" t="str">
        <f ca="1">VLOOKUP(B258,TA_Rubric!$A$1:$G$93,4+LEFT(Type!$B$1,1),)</f>
        <v>Não</v>
      </c>
    </row>
    <row r="259" spans="1:12" ht="63.95" customHeight="1" x14ac:dyDescent="0.25">
      <c r="A259" s="39">
        <f t="shared" ca="1" si="25"/>
        <v>4</v>
      </c>
      <c r="B259" s="39">
        <f t="shared" ca="1" si="26"/>
        <v>7</v>
      </c>
      <c r="C259" s="49"/>
      <c r="D259" s="16" t="b">
        <f t="shared" ca="1" si="24"/>
        <v>0</v>
      </c>
      <c r="E259" s="42" t="str">
        <f ca="1">_xlfn.IFNA(VLOOKUP(B259,Rubric[],2+VALUE(LEFT(Type!$B$1,1)),),"")</f>
        <v>3. Atividade em território nacional durante o período de referência - e) Indicação das 10 jurisdições de destino das operações com origem em Portugal que apresentam o montante agregado mais elevado de operações; - 2.  ISO2</v>
      </c>
      <c r="F259" s="42" t="str">
        <f ca="1">_xlfn.IFNA(VLOOKUP(A259,Table4[[#All],[Id_Serv]:[Dsg_EN Servico]],2+VALUE(LEFT(Type!$B$1,1)),0),"")</f>
        <v>4. Execução de operações de pagamento no âmbito das quais os fundos são cobertos por uma linha de crédito concedida a um utilizador de serviços de pagamento, tais como: 
a) Execução de débitos diretos, incluindo os de carácter pontual; 
b) Execução de operações de pagamento através de um cartão de pagamento ou de um dispositivo semelhante; e 
c) Execução de transferências a crédito, incluindo ordens de domiciliação;</v>
      </c>
      <c r="G259" s="43" t="b">
        <f t="shared" ca="1" si="27"/>
        <v>0</v>
      </c>
      <c r="H259" s="73">
        <f t="shared" ref="H259:H322" si="28">IF(I258&gt;I259,H258+1,H258)</f>
        <v>7</v>
      </c>
      <c r="I259" s="73">
        <v>7</v>
      </c>
      <c r="J259" s="73">
        <v>2</v>
      </c>
      <c r="K259" s="72" t="str">
        <f t="shared" ref="K259:K322" si="29">IF(C259&lt;&gt;"",1,"")</f>
        <v/>
      </c>
      <c r="L259" s="38" t="str">
        <f ca="1">VLOOKUP(B259,TA_Rubric!$A$1:$G$93,4+LEFT(Type!$B$1,1),)</f>
        <v>Não</v>
      </c>
    </row>
    <row r="260" spans="1:12" ht="63.95" customHeight="1" x14ac:dyDescent="0.25">
      <c r="A260" s="39">
        <f t="shared" ca="1" si="25"/>
        <v>4</v>
      </c>
      <c r="B260" s="39">
        <f t="shared" ca="1" si="26"/>
        <v>8</v>
      </c>
      <c r="C260" s="49"/>
      <c r="D260" s="16" t="b">
        <f t="shared" ca="1" si="24"/>
        <v>0</v>
      </c>
      <c r="E260" s="42" t="str">
        <f ca="1">_xlfn.IFNA(VLOOKUP(B260,Rubric[],2+VALUE(LEFT(Type!$B$1,1)),),"")</f>
        <v>3. Atividade em território nacional durante o período de referência - e) Indicação das 10 jurisdições de destino das operações com origem em Portugal que apresentam o montante agregado mais elevado de operações; - 3.  ISO2</v>
      </c>
      <c r="F260" s="42" t="str">
        <f ca="1">_xlfn.IFNA(VLOOKUP(A260,Table4[[#All],[Id_Serv]:[Dsg_EN Servico]],2+VALUE(LEFT(Type!$B$1,1)),0),"")</f>
        <v>4. Execução de operações de pagamento no âmbito das quais os fundos são cobertos por uma linha de crédito concedida a um utilizador de serviços de pagamento, tais como: 
a) Execução de débitos diretos, incluindo os de carácter pontual; 
b) Execução de operações de pagamento através de um cartão de pagamento ou de um dispositivo semelhante; e 
c) Execução de transferências a crédito, incluindo ordens de domiciliação;</v>
      </c>
      <c r="G260" s="43" t="b">
        <f t="shared" ca="1" si="27"/>
        <v>0</v>
      </c>
      <c r="H260" s="73">
        <f t="shared" si="28"/>
        <v>7</v>
      </c>
      <c r="I260" s="73">
        <v>8</v>
      </c>
      <c r="J260" s="73">
        <v>2</v>
      </c>
      <c r="K260" s="72" t="str">
        <f t="shared" si="29"/>
        <v/>
      </c>
      <c r="L260" s="38" t="str">
        <f ca="1">VLOOKUP(B260,TA_Rubric!$A$1:$G$93,4+LEFT(Type!$B$1,1),)</f>
        <v>Não</v>
      </c>
    </row>
    <row r="261" spans="1:12" ht="63.95" customHeight="1" x14ac:dyDescent="0.25">
      <c r="A261" s="39">
        <f t="shared" ca="1" si="25"/>
        <v>4</v>
      </c>
      <c r="B261" s="39">
        <f t="shared" ca="1" si="26"/>
        <v>9</v>
      </c>
      <c r="C261" s="49"/>
      <c r="D261" s="16" t="b">
        <f t="shared" ca="1" si="24"/>
        <v>0</v>
      </c>
      <c r="E261" s="42" t="str">
        <f ca="1">_xlfn.IFNA(VLOOKUP(B261,Rubric[],2+VALUE(LEFT(Type!$B$1,1)),),"")</f>
        <v>3. Atividade em território nacional durante o período de referência - e) Indicação das 10 jurisdições de destino das operações com origem em Portugal que apresentam o montante agregado mais elevado de operações; - 4.  ISO2</v>
      </c>
      <c r="F261" s="42" t="str">
        <f ca="1">_xlfn.IFNA(VLOOKUP(A261,Table4[[#All],[Id_Serv]:[Dsg_EN Servico]],2+VALUE(LEFT(Type!$B$1,1)),0),"")</f>
        <v>4. Execução de operações de pagamento no âmbito das quais os fundos são cobertos por uma linha de crédito concedida a um utilizador de serviços de pagamento, tais como: 
a) Execução de débitos diretos, incluindo os de carácter pontual; 
b) Execução de operações de pagamento através de um cartão de pagamento ou de um dispositivo semelhante; e 
c) Execução de transferências a crédito, incluindo ordens de domiciliação;</v>
      </c>
      <c r="G261" s="43" t="b">
        <f t="shared" ca="1" si="27"/>
        <v>0</v>
      </c>
      <c r="H261" s="73">
        <f t="shared" si="28"/>
        <v>7</v>
      </c>
      <c r="I261" s="73">
        <v>9</v>
      </c>
      <c r="J261" s="73">
        <v>2</v>
      </c>
      <c r="K261" s="72" t="str">
        <f t="shared" si="29"/>
        <v/>
      </c>
      <c r="L261" s="38" t="str">
        <f ca="1">VLOOKUP(B261,TA_Rubric!$A$1:$G$93,4+LEFT(Type!$B$1,1),)</f>
        <v>Não</v>
      </c>
    </row>
    <row r="262" spans="1:12" ht="63.95" customHeight="1" x14ac:dyDescent="0.25">
      <c r="A262" s="39">
        <f t="shared" ca="1" si="25"/>
        <v>4</v>
      </c>
      <c r="B262" s="39">
        <f t="shared" ca="1" si="26"/>
        <v>10</v>
      </c>
      <c r="C262" s="49"/>
      <c r="D262" s="16" t="b">
        <f t="shared" ca="1" si="24"/>
        <v>0</v>
      </c>
      <c r="E262" s="42" t="str">
        <f ca="1">_xlfn.IFNA(VLOOKUP(B262,Rubric[],2+VALUE(LEFT(Type!$B$1,1)),),"")</f>
        <v>3. Atividade em território nacional durante o período de referência - e) Indicação das 10 jurisdições de destino das operações com origem em Portugal que apresentam o montante agregado mais elevado de operações; - 5.  ISO2</v>
      </c>
      <c r="F262" s="42" t="str">
        <f ca="1">_xlfn.IFNA(VLOOKUP(A262,Table4[[#All],[Id_Serv]:[Dsg_EN Servico]],2+VALUE(LEFT(Type!$B$1,1)),0),"")</f>
        <v>4. Execução de operações de pagamento no âmbito das quais os fundos são cobertos por uma linha de crédito concedida a um utilizador de serviços de pagamento, tais como: 
a) Execução de débitos diretos, incluindo os de carácter pontual; 
b) Execução de operações de pagamento através de um cartão de pagamento ou de um dispositivo semelhante; e 
c) Execução de transferências a crédito, incluindo ordens de domiciliação;</v>
      </c>
      <c r="G262" s="43" t="b">
        <f t="shared" ca="1" si="27"/>
        <v>0</v>
      </c>
      <c r="H262" s="73">
        <f t="shared" si="28"/>
        <v>7</v>
      </c>
      <c r="I262" s="73">
        <v>10</v>
      </c>
      <c r="J262" s="73">
        <v>2</v>
      </c>
      <c r="K262" s="72" t="str">
        <f t="shared" si="29"/>
        <v/>
      </c>
      <c r="L262" s="38" t="str">
        <f ca="1">VLOOKUP(B262,TA_Rubric!$A$1:$G$93,4+LEFT(Type!$B$1,1),)</f>
        <v>Não</v>
      </c>
    </row>
    <row r="263" spans="1:12" ht="63.95" customHeight="1" x14ac:dyDescent="0.25">
      <c r="A263" s="39">
        <f t="shared" ca="1" si="25"/>
        <v>4</v>
      </c>
      <c r="B263" s="39">
        <f t="shared" ca="1" si="26"/>
        <v>11</v>
      </c>
      <c r="C263" s="49"/>
      <c r="D263" s="16" t="b">
        <f t="shared" ca="1" si="24"/>
        <v>0</v>
      </c>
      <c r="E263" s="42" t="str">
        <f ca="1">_xlfn.IFNA(VLOOKUP(B263,Rubric[],2+VALUE(LEFT(Type!$B$1,1)),),"")</f>
        <v>3. Atividade em território nacional durante o período de referência - e) Indicação das 10 jurisdições de destino das operações com origem em Portugal que apresentam o montante agregado mais elevado de operações; - 6.  ISO2</v>
      </c>
      <c r="F263" s="42" t="str">
        <f ca="1">_xlfn.IFNA(VLOOKUP(A263,Table4[[#All],[Id_Serv]:[Dsg_EN Servico]],2+VALUE(LEFT(Type!$B$1,1)),0),"")</f>
        <v>4. Execução de operações de pagamento no âmbito das quais os fundos são cobertos por uma linha de crédito concedida a um utilizador de serviços de pagamento, tais como: 
a) Execução de débitos diretos, incluindo os de carácter pontual; 
b) Execução de operações de pagamento através de um cartão de pagamento ou de um dispositivo semelhante; e 
c) Execução de transferências a crédito, incluindo ordens de domiciliação;</v>
      </c>
      <c r="G263" s="43" t="b">
        <f t="shared" ca="1" si="27"/>
        <v>0</v>
      </c>
      <c r="H263" s="73">
        <f t="shared" si="28"/>
        <v>7</v>
      </c>
      <c r="I263" s="73">
        <v>11</v>
      </c>
      <c r="J263" s="73">
        <v>2</v>
      </c>
      <c r="K263" s="72" t="str">
        <f t="shared" si="29"/>
        <v/>
      </c>
      <c r="L263" s="38" t="str">
        <f ca="1">VLOOKUP(B263,TA_Rubric!$A$1:$G$93,4+LEFT(Type!$B$1,1),)</f>
        <v>Não</v>
      </c>
    </row>
    <row r="264" spans="1:12" ht="63.95" customHeight="1" x14ac:dyDescent="0.25">
      <c r="A264" s="39">
        <f t="shared" ca="1" si="25"/>
        <v>4</v>
      </c>
      <c r="B264" s="39">
        <f t="shared" ca="1" si="26"/>
        <v>12</v>
      </c>
      <c r="C264" s="49"/>
      <c r="D264" s="16" t="b">
        <f t="shared" ca="1" si="24"/>
        <v>0</v>
      </c>
      <c r="E264" s="42" t="str">
        <f ca="1">_xlfn.IFNA(VLOOKUP(B264,Rubric[],2+VALUE(LEFT(Type!$B$1,1)),),"")</f>
        <v>3. Atividade em território nacional durante o período de referência - e) Indicação das 10 jurisdições de destino das operações com origem em Portugal que apresentam o montante agregado mais elevado de operações; - 7.  ISO2</v>
      </c>
      <c r="F264" s="42" t="str">
        <f ca="1">_xlfn.IFNA(VLOOKUP(A264,Table4[[#All],[Id_Serv]:[Dsg_EN Servico]],2+VALUE(LEFT(Type!$B$1,1)),0),"")</f>
        <v>4. Execução de operações de pagamento no âmbito das quais os fundos são cobertos por uma linha de crédito concedida a um utilizador de serviços de pagamento, tais como: 
a) Execução de débitos diretos, incluindo os de carácter pontual; 
b) Execução de operações de pagamento através de um cartão de pagamento ou de um dispositivo semelhante; e 
c) Execução de transferências a crédito, incluindo ordens de domiciliação;</v>
      </c>
      <c r="G264" s="43" t="b">
        <f t="shared" ca="1" si="27"/>
        <v>0</v>
      </c>
      <c r="H264" s="73">
        <f t="shared" si="28"/>
        <v>7</v>
      </c>
      <c r="I264" s="73">
        <v>12</v>
      </c>
      <c r="J264" s="73">
        <v>2</v>
      </c>
      <c r="K264" s="72" t="str">
        <f t="shared" si="29"/>
        <v/>
      </c>
      <c r="L264" s="38" t="str">
        <f ca="1">VLOOKUP(B264,TA_Rubric!$A$1:$G$93,4+LEFT(Type!$B$1,1),)</f>
        <v>Não</v>
      </c>
    </row>
    <row r="265" spans="1:12" ht="63.95" customHeight="1" x14ac:dyDescent="0.25">
      <c r="A265" s="39">
        <f t="shared" ca="1" si="25"/>
        <v>4</v>
      </c>
      <c r="B265" s="39">
        <f t="shared" ca="1" si="26"/>
        <v>13</v>
      </c>
      <c r="C265" s="49"/>
      <c r="D265" s="16" t="b">
        <f t="shared" ca="1" si="24"/>
        <v>0</v>
      </c>
      <c r="E265" s="42" t="str">
        <f ca="1">_xlfn.IFNA(VLOOKUP(B265,Rubric[],2+VALUE(LEFT(Type!$B$1,1)),),"")</f>
        <v>3. Atividade em território nacional durante o período de referência - e) Indicação das 10 jurisdições de destino das operações com origem em Portugal que apresentam o montante agregado mais elevado de operações; - 8.  ISO2</v>
      </c>
      <c r="F265" s="42" t="str">
        <f ca="1">_xlfn.IFNA(VLOOKUP(A265,Table4[[#All],[Id_Serv]:[Dsg_EN Servico]],2+VALUE(LEFT(Type!$B$1,1)),0),"")</f>
        <v>4. Execução de operações de pagamento no âmbito das quais os fundos são cobertos por uma linha de crédito concedida a um utilizador de serviços de pagamento, tais como: 
a) Execução de débitos diretos, incluindo os de carácter pontual; 
b) Execução de operações de pagamento através de um cartão de pagamento ou de um dispositivo semelhante; e 
c) Execução de transferências a crédito, incluindo ordens de domiciliação;</v>
      </c>
      <c r="G265" s="43" t="b">
        <f t="shared" ca="1" si="27"/>
        <v>0</v>
      </c>
      <c r="H265" s="73">
        <f t="shared" si="28"/>
        <v>7</v>
      </c>
      <c r="I265" s="73">
        <v>13</v>
      </c>
      <c r="J265" s="73">
        <v>2</v>
      </c>
      <c r="K265" s="72" t="str">
        <f t="shared" si="29"/>
        <v/>
      </c>
      <c r="L265" s="38" t="str">
        <f ca="1">VLOOKUP(B265,TA_Rubric!$A$1:$G$93,4+LEFT(Type!$B$1,1),)</f>
        <v>Não</v>
      </c>
    </row>
    <row r="266" spans="1:12" ht="63.95" customHeight="1" x14ac:dyDescent="0.25">
      <c r="A266" s="39">
        <f t="shared" ca="1" si="25"/>
        <v>4</v>
      </c>
      <c r="B266" s="39">
        <f t="shared" ca="1" si="26"/>
        <v>14</v>
      </c>
      <c r="C266" s="49"/>
      <c r="D266" s="16" t="b">
        <f t="shared" ca="1" si="24"/>
        <v>0</v>
      </c>
      <c r="E266" s="42" t="str">
        <f ca="1">_xlfn.IFNA(VLOOKUP(B266,Rubric[],2+VALUE(LEFT(Type!$B$1,1)),),"")</f>
        <v>3. Atividade em território nacional durante o período de referência - e) Indicação das 10 jurisdições de destino das operações com origem em Portugal que apresentam o montante agregado mais elevado de operações; - 9.  ISO2</v>
      </c>
      <c r="F266" s="42" t="str">
        <f ca="1">_xlfn.IFNA(VLOOKUP(A266,Table4[[#All],[Id_Serv]:[Dsg_EN Servico]],2+VALUE(LEFT(Type!$B$1,1)),0),"")</f>
        <v>4. Execução de operações de pagamento no âmbito das quais os fundos são cobertos por uma linha de crédito concedida a um utilizador de serviços de pagamento, tais como: 
a) Execução de débitos diretos, incluindo os de carácter pontual; 
b) Execução de operações de pagamento através de um cartão de pagamento ou de um dispositivo semelhante; e 
c) Execução de transferências a crédito, incluindo ordens de domiciliação;</v>
      </c>
      <c r="G266" s="43" t="b">
        <f t="shared" ca="1" si="27"/>
        <v>0</v>
      </c>
      <c r="H266" s="73">
        <f t="shared" si="28"/>
        <v>7</v>
      </c>
      <c r="I266" s="73">
        <v>14</v>
      </c>
      <c r="J266" s="73">
        <v>2</v>
      </c>
      <c r="K266" s="72" t="str">
        <f t="shared" si="29"/>
        <v/>
      </c>
      <c r="L266" s="38" t="str">
        <f ca="1">VLOOKUP(B266,TA_Rubric!$A$1:$G$93,4+LEFT(Type!$B$1,1),)</f>
        <v>Não</v>
      </c>
    </row>
    <row r="267" spans="1:12" ht="63.95" customHeight="1" x14ac:dyDescent="0.25">
      <c r="A267" s="39">
        <f t="shared" ca="1" si="25"/>
        <v>4</v>
      </c>
      <c r="B267" s="39">
        <f t="shared" ca="1" si="26"/>
        <v>15</v>
      </c>
      <c r="C267" s="49"/>
      <c r="D267" s="16" t="b">
        <f t="shared" ca="1" si="24"/>
        <v>0</v>
      </c>
      <c r="E267" s="42" t="str">
        <f ca="1">_xlfn.IFNA(VLOOKUP(B267,Rubric[],2+VALUE(LEFT(Type!$B$1,1)),),"")</f>
        <v>3. Atividade em território nacional durante o período de referência - e) Indicação das 10 jurisdições de destino das operações com origem em Portugal que apresentam o montante agregado mais elevado de operações; - 10. ISO2</v>
      </c>
      <c r="F267" s="42" t="str">
        <f ca="1">_xlfn.IFNA(VLOOKUP(A267,Table4[[#All],[Id_Serv]:[Dsg_EN Servico]],2+VALUE(LEFT(Type!$B$1,1)),0),"")</f>
        <v>4. Execução de operações de pagamento no âmbito das quais os fundos são cobertos por uma linha de crédito concedida a um utilizador de serviços de pagamento, tais como: 
a) Execução de débitos diretos, incluindo os de carácter pontual; 
b) Execução de operações de pagamento através de um cartão de pagamento ou de um dispositivo semelhante; e 
c) Execução de transferências a crédito, incluindo ordens de domiciliação;</v>
      </c>
      <c r="G267" s="43" t="b">
        <f t="shared" ca="1" si="27"/>
        <v>0</v>
      </c>
      <c r="H267" s="73">
        <f t="shared" si="28"/>
        <v>7</v>
      </c>
      <c r="I267" s="73">
        <v>15</v>
      </c>
      <c r="J267" s="73">
        <v>2</v>
      </c>
      <c r="K267" s="72" t="str">
        <f t="shared" si="29"/>
        <v/>
      </c>
      <c r="L267" s="38" t="str">
        <f ca="1">VLOOKUP(B267,TA_Rubric!$A$1:$G$93,4+LEFT(Type!$B$1,1),)</f>
        <v>Não</v>
      </c>
    </row>
    <row r="268" spans="1:12" ht="63.95" customHeight="1" x14ac:dyDescent="0.25">
      <c r="A268" s="39">
        <f t="shared" ca="1" si="25"/>
        <v>4</v>
      </c>
      <c r="B268" s="39">
        <f t="shared" ca="1" si="26"/>
        <v>16</v>
      </c>
      <c r="C268" s="49"/>
      <c r="D268" s="16" t="b">
        <f t="shared" ca="1" si="24"/>
        <v>0</v>
      </c>
      <c r="E268" s="42" t="str">
        <f ca="1">_xlfn.IFNA(VLOOKUP(B268,Rubric[],2+VALUE(LEFT(Type!$B$1,1)),),"")</f>
        <v>3. Atividade em território nacional durante o período de referência - f) Indicação das 10 jurisdições de origem das operações com destino em Portugal que apresentam o montante agregado mais elevado de operações; - 1.  ISO2</v>
      </c>
      <c r="F268" s="42" t="str">
        <f ca="1">_xlfn.IFNA(VLOOKUP(A268,Table4[[#All],[Id_Serv]:[Dsg_EN Servico]],2+VALUE(LEFT(Type!$B$1,1)),0),"")</f>
        <v>4. Execução de operações de pagamento no âmbito das quais os fundos são cobertos por uma linha de crédito concedida a um utilizador de serviços de pagamento, tais como: 
a) Execução de débitos diretos, incluindo os de carácter pontual; 
b) Execução de operações de pagamento através de um cartão de pagamento ou de um dispositivo semelhante; e 
c) Execução de transferências a crédito, incluindo ordens de domiciliação;</v>
      </c>
      <c r="G268" s="43" t="b">
        <f t="shared" ca="1" si="27"/>
        <v>0</v>
      </c>
      <c r="H268" s="73">
        <f t="shared" si="28"/>
        <v>7</v>
      </c>
      <c r="I268" s="73">
        <v>16</v>
      </c>
      <c r="J268" s="73">
        <v>2</v>
      </c>
      <c r="K268" s="72" t="str">
        <f t="shared" si="29"/>
        <v/>
      </c>
      <c r="L268" s="38" t="str">
        <f ca="1">VLOOKUP(B268,TA_Rubric!$A$1:$G$93,4+LEFT(Type!$B$1,1),)</f>
        <v>Não</v>
      </c>
    </row>
    <row r="269" spans="1:12" ht="63.95" customHeight="1" x14ac:dyDescent="0.25">
      <c r="A269" s="39">
        <f t="shared" ca="1" si="25"/>
        <v>4</v>
      </c>
      <c r="B269" s="39">
        <f t="shared" ca="1" si="26"/>
        <v>17</v>
      </c>
      <c r="C269" s="49"/>
      <c r="D269" s="16" t="b">
        <f t="shared" ca="1" si="24"/>
        <v>0</v>
      </c>
      <c r="E269" s="42" t="str">
        <f ca="1">_xlfn.IFNA(VLOOKUP(B269,Rubric[],2+VALUE(LEFT(Type!$B$1,1)),),"")</f>
        <v>3. Atividade em território nacional durante o período de referência - f) Indicação das 10 jurisdições de origem das operações com destino em Portugal que apresentam o montante agregado mais elevado de operações; - 2.  ISO2</v>
      </c>
      <c r="F269" s="42" t="str">
        <f ca="1">_xlfn.IFNA(VLOOKUP(A269,Table4[[#All],[Id_Serv]:[Dsg_EN Servico]],2+VALUE(LEFT(Type!$B$1,1)),0),"")</f>
        <v>4. Execução de operações de pagamento no âmbito das quais os fundos são cobertos por uma linha de crédito concedida a um utilizador de serviços de pagamento, tais como: 
a) Execução de débitos diretos, incluindo os de carácter pontual; 
b) Execução de operações de pagamento através de um cartão de pagamento ou de um dispositivo semelhante; e 
c) Execução de transferências a crédito, incluindo ordens de domiciliação;</v>
      </c>
      <c r="G269" s="43" t="b">
        <f t="shared" ca="1" si="27"/>
        <v>0</v>
      </c>
      <c r="H269" s="73">
        <f t="shared" si="28"/>
        <v>7</v>
      </c>
      <c r="I269" s="73">
        <v>17</v>
      </c>
      <c r="J269" s="73">
        <v>2</v>
      </c>
      <c r="K269" s="72" t="str">
        <f t="shared" si="29"/>
        <v/>
      </c>
      <c r="L269" s="38" t="str">
        <f ca="1">VLOOKUP(B269,TA_Rubric!$A$1:$G$93,4+LEFT(Type!$B$1,1),)</f>
        <v>Não</v>
      </c>
    </row>
    <row r="270" spans="1:12" ht="63.95" customHeight="1" x14ac:dyDescent="0.25">
      <c r="A270" s="39">
        <f t="shared" ca="1" si="25"/>
        <v>4</v>
      </c>
      <c r="B270" s="39">
        <f t="shared" ca="1" si="26"/>
        <v>18</v>
      </c>
      <c r="C270" s="49"/>
      <c r="D270" s="16" t="b">
        <f t="shared" ca="1" si="24"/>
        <v>0</v>
      </c>
      <c r="E270" s="42" t="str">
        <f ca="1">_xlfn.IFNA(VLOOKUP(B270,Rubric[],2+VALUE(LEFT(Type!$B$1,1)),),"")</f>
        <v>3. Atividade em território nacional durante o período de referência - f) Indicação das 10 jurisdições de origem das operações com destino em Portugal que apresentam o montante agregado mais elevado de operações; - 3.  ISO2</v>
      </c>
      <c r="F270" s="42" t="str">
        <f ca="1">_xlfn.IFNA(VLOOKUP(A270,Table4[[#All],[Id_Serv]:[Dsg_EN Servico]],2+VALUE(LEFT(Type!$B$1,1)),0),"")</f>
        <v>4. Execução de operações de pagamento no âmbito das quais os fundos são cobertos por uma linha de crédito concedida a um utilizador de serviços de pagamento, tais como: 
a) Execução de débitos diretos, incluindo os de carácter pontual; 
b) Execução de operações de pagamento através de um cartão de pagamento ou de um dispositivo semelhante; e 
c) Execução de transferências a crédito, incluindo ordens de domiciliação;</v>
      </c>
      <c r="G270" s="43" t="b">
        <f t="shared" ca="1" si="27"/>
        <v>0</v>
      </c>
      <c r="H270" s="73">
        <f t="shared" si="28"/>
        <v>7</v>
      </c>
      <c r="I270" s="73">
        <v>18</v>
      </c>
      <c r="J270" s="73">
        <v>2</v>
      </c>
      <c r="K270" s="72" t="str">
        <f t="shared" si="29"/>
        <v/>
      </c>
      <c r="L270" s="38" t="str">
        <f ca="1">VLOOKUP(B270,TA_Rubric!$A$1:$G$93,4+LEFT(Type!$B$1,1),)</f>
        <v>Não</v>
      </c>
    </row>
    <row r="271" spans="1:12" ht="63.95" customHeight="1" x14ac:dyDescent="0.25">
      <c r="A271" s="39">
        <f t="shared" ca="1" si="25"/>
        <v>4</v>
      </c>
      <c r="B271" s="39">
        <f t="shared" ca="1" si="26"/>
        <v>19</v>
      </c>
      <c r="C271" s="49"/>
      <c r="D271" s="16" t="b">
        <f t="shared" ca="1" si="24"/>
        <v>0</v>
      </c>
      <c r="E271" s="42" t="str">
        <f ca="1">_xlfn.IFNA(VLOOKUP(B271,Rubric[],2+VALUE(LEFT(Type!$B$1,1)),),"")</f>
        <v>3. Atividade em território nacional durante o período de referência - f) Indicação das 10 jurisdições de origem das operações com destino em Portugal que apresentam o montante agregado mais elevado de operações; - 4.  ISO2</v>
      </c>
      <c r="F271" s="42" t="str">
        <f ca="1">_xlfn.IFNA(VLOOKUP(A271,Table4[[#All],[Id_Serv]:[Dsg_EN Servico]],2+VALUE(LEFT(Type!$B$1,1)),0),"")</f>
        <v>4. Execução de operações de pagamento no âmbito das quais os fundos são cobertos por uma linha de crédito concedida a um utilizador de serviços de pagamento, tais como: 
a) Execução de débitos diretos, incluindo os de carácter pontual; 
b) Execução de operações de pagamento através de um cartão de pagamento ou de um dispositivo semelhante; e 
c) Execução de transferências a crédito, incluindo ordens de domiciliação;</v>
      </c>
      <c r="G271" s="43" t="b">
        <f t="shared" ca="1" si="27"/>
        <v>0</v>
      </c>
      <c r="H271" s="73">
        <f t="shared" si="28"/>
        <v>7</v>
      </c>
      <c r="I271" s="73">
        <v>19</v>
      </c>
      <c r="J271" s="73">
        <v>2</v>
      </c>
      <c r="K271" s="72" t="str">
        <f t="shared" si="29"/>
        <v/>
      </c>
      <c r="L271" s="38" t="str">
        <f ca="1">VLOOKUP(B271,TA_Rubric!$A$1:$G$93,4+LEFT(Type!$B$1,1),)</f>
        <v>Não</v>
      </c>
    </row>
    <row r="272" spans="1:12" ht="63.95" customHeight="1" x14ac:dyDescent="0.25">
      <c r="A272" s="39">
        <f t="shared" ca="1" si="25"/>
        <v>4</v>
      </c>
      <c r="B272" s="39">
        <f t="shared" ca="1" si="26"/>
        <v>20</v>
      </c>
      <c r="C272" s="49"/>
      <c r="D272" s="16" t="b">
        <f t="shared" ca="1" si="24"/>
        <v>0</v>
      </c>
      <c r="E272" s="42" t="str">
        <f ca="1">_xlfn.IFNA(VLOOKUP(B272,Rubric[],2+VALUE(LEFT(Type!$B$1,1)),),"")</f>
        <v>3. Atividade em território nacional durante o período de referência - f) Indicação das 10 jurisdições de origem das operações com destino em Portugal que apresentam o montante agregado mais elevado de operações; - 5.  ISO2</v>
      </c>
      <c r="F272" s="42" t="str">
        <f ca="1">_xlfn.IFNA(VLOOKUP(A272,Table4[[#All],[Id_Serv]:[Dsg_EN Servico]],2+VALUE(LEFT(Type!$B$1,1)),0),"")</f>
        <v>4. Execução de operações de pagamento no âmbito das quais os fundos são cobertos por uma linha de crédito concedida a um utilizador de serviços de pagamento, tais como: 
a) Execução de débitos diretos, incluindo os de carácter pontual; 
b) Execução de operações de pagamento através de um cartão de pagamento ou de um dispositivo semelhante; e 
c) Execução de transferências a crédito, incluindo ordens de domiciliação;</v>
      </c>
      <c r="G272" s="43" t="b">
        <f t="shared" ca="1" si="27"/>
        <v>0</v>
      </c>
      <c r="H272" s="73">
        <f t="shared" si="28"/>
        <v>7</v>
      </c>
      <c r="I272" s="73">
        <v>20</v>
      </c>
      <c r="J272" s="73">
        <v>2</v>
      </c>
      <c r="K272" s="72" t="str">
        <f t="shared" si="29"/>
        <v/>
      </c>
      <c r="L272" s="38" t="str">
        <f ca="1">VLOOKUP(B272,TA_Rubric!$A$1:$G$93,4+LEFT(Type!$B$1,1),)</f>
        <v>Não</v>
      </c>
    </row>
    <row r="273" spans="1:12" ht="63.95" customHeight="1" x14ac:dyDescent="0.25">
      <c r="A273" s="39">
        <f t="shared" ca="1" si="25"/>
        <v>4</v>
      </c>
      <c r="B273" s="39">
        <f t="shared" ca="1" si="26"/>
        <v>21</v>
      </c>
      <c r="C273" s="49"/>
      <c r="D273" s="16" t="b">
        <f t="shared" ca="1" si="24"/>
        <v>0</v>
      </c>
      <c r="E273" s="42" t="str">
        <f ca="1">_xlfn.IFNA(VLOOKUP(B273,Rubric[],2+VALUE(LEFT(Type!$B$1,1)),),"")</f>
        <v>3. Atividade em território nacional durante o período de referência - f) Indicação das 10 jurisdições de origem das operações com destino em Portugal que apresentam o montante agregado mais elevado de operações; - 6.  ISO2</v>
      </c>
      <c r="F273" s="42" t="str">
        <f ca="1">_xlfn.IFNA(VLOOKUP(A273,Table4[[#All],[Id_Serv]:[Dsg_EN Servico]],2+VALUE(LEFT(Type!$B$1,1)),0),"")</f>
        <v>4. Execução de operações de pagamento no âmbito das quais os fundos são cobertos por uma linha de crédito concedida a um utilizador de serviços de pagamento, tais como: 
a) Execução de débitos diretos, incluindo os de carácter pontual; 
b) Execução de operações de pagamento através de um cartão de pagamento ou de um dispositivo semelhante; e 
c) Execução de transferências a crédito, incluindo ordens de domiciliação;</v>
      </c>
      <c r="G273" s="43" t="b">
        <f t="shared" ca="1" si="27"/>
        <v>0</v>
      </c>
      <c r="H273" s="73">
        <f t="shared" si="28"/>
        <v>7</v>
      </c>
      <c r="I273" s="73">
        <v>21</v>
      </c>
      <c r="J273" s="73">
        <v>2</v>
      </c>
      <c r="K273" s="72" t="str">
        <f t="shared" si="29"/>
        <v/>
      </c>
      <c r="L273" s="38" t="str">
        <f ca="1">VLOOKUP(B273,TA_Rubric!$A$1:$G$93,4+LEFT(Type!$B$1,1),)</f>
        <v>Não</v>
      </c>
    </row>
    <row r="274" spans="1:12" ht="63.95" customHeight="1" x14ac:dyDescent="0.25">
      <c r="A274" s="39">
        <f t="shared" ca="1" si="25"/>
        <v>4</v>
      </c>
      <c r="B274" s="39">
        <f t="shared" ca="1" si="26"/>
        <v>22</v>
      </c>
      <c r="C274" s="49"/>
      <c r="D274" s="16" t="b">
        <f t="shared" ca="1" si="24"/>
        <v>0</v>
      </c>
      <c r="E274" s="42" t="str">
        <f ca="1">_xlfn.IFNA(VLOOKUP(B274,Rubric[],2+VALUE(LEFT(Type!$B$1,1)),),"")</f>
        <v>3. Atividade em território nacional durante o período de referência - f) Indicação das 10 jurisdições de origem das operações com destino em Portugal que apresentam o montante agregado mais elevado de operações; - 7.  ISO2</v>
      </c>
      <c r="F274" s="42" t="str">
        <f ca="1">_xlfn.IFNA(VLOOKUP(A274,Table4[[#All],[Id_Serv]:[Dsg_EN Servico]],2+VALUE(LEFT(Type!$B$1,1)),0),"")</f>
        <v>4. Execução de operações de pagamento no âmbito das quais os fundos são cobertos por uma linha de crédito concedida a um utilizador de serviços de pagamento, tais como: 
a) Execução de débitos diretos, incluindo os de carácter pontual; 
b) Execução de operações de pagamento através de um cartão de pagamento ou de um dispositivo semelhante; e 
c) Execução de transferências a crédito, incluindo ordens de domiciliação;</v>
      </c>
      <c r="G274" s="43" t="b">
        <f t="shared" ca="1" si="27"/>
        <v>0</v>
      </c>
      <c r="H274" s="73">
        <f t="shared" si="28"/>
        <v>7</v>
      </c>
      <c r="I274" s="73">
        <v>22</v>
      </c>
      <c r="J274" s="73">
        <v>2</v>
      </c>
      <c r="K274" s="72" t="str">
        <f t="shared" si="29"/>
        <v/>
      </c>
      <c r="L274" s="38" t="str">
        <f ca="1">VLOOKUP(B274,TA_Rubric!$A$1:$G$93,4+LEFT(Type!$B$1,1),)</f>
        <v>Não</v>
      </c>
    </row>
    <row r="275" spans="1:12" ht="63.95" customHeight="1" x14ac:dyDescent="0.25">
      <c r="A275" s="39">
        <f t="shared" ca="1" si="25"/>
        <v>4</v>
      </c>
      <c r="B275" s="39">
        <f t="shared" ca="1" si="26"/>
        <v>23</v>
      </c>
      <c r="C275" s="49"/>
      <c r="D275" s="16" t="b">
        <f t="shared" ca="1" si="24"/>
        <v>0</v>
      </c>
      <c r="E275" s="42" t="str">
        <f ca="1">_xlfn.IFNA(VLOOKUP(B275,Rubric[],2+VALUE(LEFT(Type!$B$1,1)),),"")</f>
        <v>3. Atividade em território nacional durante o período de referência - f) Indicação das 10 jurisdições de origem das operações com destino em Portugal que apresentam o montante agregado mais elevado de operações; - 8.  ISO2</v>
      </c>
      <c r="F275" s="42" t="str">
        <f ca="1">_xlfn.IFNA(VLOOKUP(A275,Table4[[#All],[Id_Serv]:[Dsg_EN Servico]],2+VALUE(LEFT(Type!$B$1,1)),0),"")</f>
        <v>4. Execução de operações de pagamento no âmbito das quais os fundos são cobertos por uma linha de crédito concedida a um utilizador de serviços de pagamento, tais como: 
a) Execução de débitos diretos, incluindo os de carácter pontual; 
b) Execução de operações de pagamento através de um cartão de pagamento ou de um dispositivo semelhante; e 
c) Execução de transferências a crédito, incluindo ordens de domiciliação;</v>
      </c>
      <c r="G275" s="43" t="b">
        <f t="shared" ca="1" si="27"/>
        <v>0</v>
      </c>
      <c r="H275" s="73">
        <f t="shared" si="28"/>
        <v>7</v>
      </c>
      <c r="I275" s="73">
        <v>23</v>
      </c>
      <c r="J275" s="73">
        <v>2</v>
      </c>
      <c r="K275" s="72" t="str">
        <f t="shared" si="29"/>
        <v/>
      </c>
      <c r="L275" s="38" t="str">
        <f ca="1">VLOOKUP(B275,TA_Rubric!$A$1:$G$93,4+LEFT(Type!$B$1,1),)</f>
        <v>Não</v>
      </c>
    </row>
    <row r="276" spans="1:12" ht="63.95" customHeight="1" x14ac:dyDescent="0.25">
      <c r="A276" s="39">
        <f t="shared" ca="1" si="25"/>
        <v>4</v>
      </c>
      <c r="B276" s="39">
        <f t="shared" ca="1" si="26"/>
        <v>24</v>
      </c>
      <c r="C276" s="49"/>
      <c r="D276" s="16" t="b">
        <f t="shared" ca="1" si="24"/>
        <v>0</v>
      </c>
      <c r="E276" s="42" t="str">
        <f ca="1">_xlfn.IFNA(VLOOKUP(B276,Rubric[],2+VALUE(LEFT(Type!$B$1,1)),),"")</f>
        <v>3. Atividade em território nacional durante o período de referência - f) Indicação das 10 jurisdições de origem das operações com destino em Portugal que apresentam o montante agregado mais elevado de operações; - 9.  ISO2</v>
      </c>
      <c r="F276" s="42" t="str">
        <f ca="1">_xlfn.IFNA(VLOOKUP(A276,Table4[[#All],[Id_Serv]:[Dsg_EN Servico]],2+VALUE(LEFT(Type!$B$1,1)),0),"")</f>
        <v>4. Execução de operações de pagamento no âmbito das quais os fundos são cobertos por uma linha de crédito concedida a um utilizador de serviços de pagamento, tais como: 
a) Execução de débitos diretos, incluindo os de carácter pontual; 
b) Execução de operações de pagamento através de um cartão de pagamento ou de um dispositivo semelhante; e 
c) Execução de transferências a crédito, incluindo ordens de domiciliação;</v>
      </c>
      <c r="G276" s="43" t="b">
        <f t="shared" ca="1" si="27"/>
        <v>0</v>
      </c>
      <c r="H276" s="73">
        <f t="shared" si="28"/>
        <v>7</v>
      </c>
      <c r="I276" s="73">
        <v>24</v>
      </c>
      <c r="J276" s="73">
        <v>2</v>
      </c>
      <c r="K276" s="72" t="str">
        <f t="shared" si="29"/>
        <v/>
      </c>
      <c r="L276" s="38" t="str">
        <f ca="1">VLOOKUP(B276,TA_Rubric!$A$1:$G$93,4+LEFT(Type!$B$1,1),)</f>
        <v>Não</v>
      </c>
    </row>
    <row r="277" spans="1:12" ht="63.95" customHeight="1" x14ac:dyDescent="0.25">
      <c r="A277" s="39">
        <f t="shared" ca="1" si="25"/>
        <v>4</v>
      </c>
      <c r="B277" s="39">
        <f t="shared" ca="1" si="26"/>
        <v>25</v>
      </c>
      <c r="C277" s="49"/>
      <c r="D277" s="16" t="b">
        <f t="shared" ca="1" si="24"/>
        <v>0</v>
      </c>
      <c r="E277" s="42" t="str">
        <f ca="1">_xlfn.IFNA(VLOOKUP(B277,Rubric[],2+VALUE(LEFT(Type!$B$1,1)),),"")</f>
        <v>3. Atividade em território nacional durante o período de referência - f) Indicação das 10 jurisdições de origem das operações com destino em Portugal que apresentam o montante agregado mais elevado de operações; - 10. ISO2</v>
      </c>
      <c r="F277" s="42" t="str">
        <f ca="1">_xlfn.IFNA(VLOOKUP(A277,Table4[[#All],[Id_Serv]:[Dsg_EN Servico]],2+VALUE(LEFT(Type!$B$1,1)),0),"")</f>
        <v>4. Execução de operações de pagamento no âmbito das quais os fundos são cobertos por uma linha de crédito concedida a um utilizador de serviços de pagamento, tais como: 
a) Execução de débitos diretos, incluindo os de carácter pontual; 
b) Execução de operações de pagamento através de um cartão de pagamento ou de um dispositivo semelhante; e 
c) Execução de transferências a crédito, incluindo ordens de domiciliação;</v>
      </c>
      <c r="G277" s="43" t="b">
        <f t="shared" ca="1" si="27"/>
        <v>0</v>
      </c>
      <c r="H277" s="73">
        <f t="shared" si="28"/>
        <v>7</v>
      </c>
      <c r="I277" s="73">
        <v>25</v>
      </c>
      <c r="J277" s="73">
        <v>2</v>
      </c>
      <c r="K277" s="72" t="str">
        <f t="shared" si="29"/>
        <v/>
      </c>
      <c r="L277" s="38" t="str">
        <f ca="1">VLOOKUP(B277,TA_Rubric!$A$1:$G$93,4+LEFT(Type!$B$1,1),)</f>
        <v>Não</v>
      </c>
    </row>
    <row r="278" spans="1:12" ht="63.95" customHeight="1" x14ac:dyDescent="0.25">
      <c r="A278" s="39">
        <f t="shared" ca="1" si="25"/>
        <v>4</v>
      </c>
      <c r="B278" s="39">
        <f t="shared" ca="1" si="26"/>
        <v>26</v>
      </c>
      <c r="C278" s="54"/>
      <c r="D278" s="16" t="b">
        <f t="shared" ca="1" si="24"/>
        <v>0</v>
      </c>
      <c r="E278" s="42" t="str">
        <f ca="1">_xlfn.IFNA(VLOOKUP(B278,Rubric[],2+VALUE(LEFT(Type!$B$1,1)),),"")</f>
        <v>3. Atividade em território nacional durante o período de referência - g) Canais de distribuição disponibilizados; - Aplicação Móvel [1-Sim, 0-Não]</v>
      </c>
      <c r="F278" s="42" t="str">
        <f ca="1">_xlfn.IFNA(VLOOKUP(A278,Table4[[#All],[Id_Serv]:[Dsg_EN Servico]],2+VALUE(LEFT(Type!$B$1,1)),0),"")</f>
        <v>4. Execução de operações de pagamento no âmbito das quais os fundos são cobertos por uma linha de crédito concedida a um utilizador de serviços de pagamento, tais como: 
a) Execução de débitos diretos, incluindo os de carácter pontual; 
b) Execução de operações de pagamento através de um cartão de pagamento ou de um dispositivo semelhante; e 
c) Execução de transferências a crédito, incluindo ordens de domiciliação;</v>
      </c>
      <c r="G278" s="43" t="b">
        <f t="shared" ca="1" si="27"/>
        <v>0</v>
      </c>
      <c r="H278" s="73">
        <f t="shared" si="28"/>
        <v>7</v>
      </c>
      <c r="I278" s="73">
        <v>26</v>
      </c>
      <c r="J278" s="73">
        <v>2</v>
      </c>
      <c r="K278" s="72" t="str">
        <f t="shared" si="29"/>
        <v/>
      </c>
      <c r="L278" s="38" t="str">
        <f ca="1">VLOOKUP(B278,TA_Rubric!$A$1:$G$93,4+LEFT(Type!$B$1,1),)</f>
        <v>Sim</v>
      </c>
    </row>
    <row r="279" spans="1:12" ht="63.95" customHeight="1" x14ac:dyDescent="0.25">
      <c r="A279" s="39">
        <f t="shared" ca="1" si="25"/>
        <v>4</v>
      </c>
      <c r="B279" s="39">
        <f t="shared" ca="1" si="26"/>
        <v>27</v>
      </c>
      <c r="C279" s="54"/>
      <c r="D279" s="16" t="b">
        <f t="shared" ca="1" si="24"/>
        <v>0</v>
      </c>
      <c r="E279" s="42" t="str">
        <f ca="1">_xlfn.IFNA(VLOOKUP(B279,Rubric[],2+VALUE(LEFT(Type!$B$1,1)),),"")</f>
        <v>3. Atividade em território nacional durante o período de referência - g) Canais de distribuição disponibilizados; - Homebanking [1-Sim, 0-Não]</v>
      </c>
      <c r="F279" s="42" t="str">
        <f ca="1">_xlfn.IFNA(VLOOKUP(A279,Table4[[#All],[Id_Serv]:[Dsg_EN Servico]],2+VALUE(LEFT(Type!$B$1,1)),0),"")</f>
        <v>4. Execução de operações de pagamento no âmbito das quais os fundos são cobertos por uma linha de crédito concedida a um utilizador de serviços de pagamento, tais como: 
a) Execução de débitos diretos, incluindo os de carácter pontual; 
b) Execução de operações de pagamento através de um cartão de pagamento ou de um dispositivo semelhante; e 
c) Execução de transferências a crédito, incluindo ordens de domiciliação;</v>
      </c>
      <c r="G279" s="43" t="b">
        <f t="shared" ca="1" si="27"/>
        <v>0</v>
      </c>
      <c r="H279" s="73">
        <f t="shared" si="28"/>
        <v>7</v>
      </c>
      <c r="I279" s="73">
        <v>27</v>
      </c>
      <c r="J279" s="73">
        <v>2</v>
      </c>
      <c r="K279" s="72" t="str">
        <f t="shared" si="29"/>
        <v/>
      </c>
      <c r="L279" s="38" t="str">
        <f ca="1">VLOOKUP(B279,TA_Rubric!$A$1:$G$93,4+LEFT(Type!$B$1,1),)</f>
        <v>Sim</v>
      </c>
    </row>
    <row r="280" spans="1:12" ht="63.95" customHeight="1" x14ac:dyDescent="0.25">
      <c r="A280" s="39">
        <f t="shared" ca="1" si="25"/>
        <v>4</v>
      </c>
      <c r="B280" s="39">
        <f t="shared" ca="1" si="26"/>
        <v>28</v>
      </c>
      <c r="C280" s="54"/>
      <c r="D280" s="16" t="b">
        <f t="shared" ca="1" si="24"/>
        <v>0</v>
      </c>
      <c r="E280" s="42" t="str">
        <f ca="1">_xlfn.IFNA(VLOOKUP(B280,Rubric[],2+VALUE(LEFT(Type!$B$1,1)),),"")</f>
        <v>3. Atividade em território nacional durante o período de referência - g) Canais de distribuição disponibilizados; - Website [1-Sim, 0-Não]</v>
      </c>
      <c r="F280" s="42" t="str">
        <f ca="1">_xlfn.IFNA(VLOOKUP(A280,Table4[[#All],[Id_Serv]:[Dsg_EN Servico]],2+VALUE(LEFT(Type!$B$1,1)),0),"")</f>
        <v>4. Execução de operações de pagamento no âmbito das quais os fundos são cobertos por uma linha de crédito concedida a um utilizador de serviços de pagamento, tais como: 
a) Execução de débitos diretos, incluindo os de carácter pontual; 
b) Execução de operações de pagamento através de um cartão de pagamento ou de um dispositivo semelhante; e 
c) Execução de transferências a crédito, incluindo ordens de domiciliação;</v>
      </c>
      <c r="G280" s="43" t="b">
        <f t="shared" ca="1" si="27"/>
        <v>0</v>
      </c>
      <c r="H280" s="73">
        <f t="shared" si="28"/>
        <v>7</v>
      </c>
      <c r="I280" s="73">
        <v>28</v>
      </c>
      <c r="J280" s="73">
        <v>2</v>
      </c>
      <c r="K280" s="72" t="str">
        <f t="shared" si="29"/>
        <v/>
      </c>
      <c r="L280" s="38" t="str">
        <f ca="1">VLOOKUP(B280,TA_Rubric!$A$1:$G$93,4+LEFT(Type!$B$1,1),)</f>
        <v>Sim</v>
      </c>
    </row>
    <row r="281" spans="1:12" ht="63.95" customHeight="1" x14ac:dyDescent="0.25">
      <c r="A281" s="39">
        <f t="shared" ca="1" si="25"/>
        <v>4</v>
      </c>
      <c r="B281" s="39">
        <f t="shared" ca="1" si="26"/>
        <v>29</v>
      </c>
      <c r="C281" s="54"/>
      <c r="D281" s="16" t="b">
        <f t="shared" ca="1" si="24"/>
        <v>0</v>
      </c>
      <c r="E281" s="42" t="str">
        <f ca="1">_xlfn.IFNA(VLOOKUP(B281,Rubric[],2+VALUE(LEFT(Type!$B$1,1)),),"")</f>
        <v>3. Atividade em território nacional durante o período de referência - g) Canais de distribuição disponibilizados; - Call center [1-Sim, 0-Não]</v>
      </c>
      <c r="F281" s="42" t="str">
        <f ca="1">_xlfn.IFNA(VLOOKUP(A281,Table4[[#All],[Id_Serv]:[Dsg_EN Servico]],2+VALUE(LEFT(Type!$B$1,1)),0),"")</f>
        <v>4. Execução de operações de pagamento no âmbito das quais os fundos são cobertos por uma linha de crédito concedida a um utilizador de serviços de pagamento, tais como: 
a) Execução de débitos diretos, incluindo os de carácter pontual; 
b) Execução de operações de pagamento através de um cartão de pagamento ou de um dispositivo semelhante; e 
c) Execução de transferências a crédito, incluindo ordens de domiciliação;</v>
      </c>
      <c r="G281" s="43" t="b">
        <f t="shared" ca="1" si="27"/>
        <v>0</v>
      </c>
      <c r="H281" s="73">
        <f t="shared" si="28"/>
        <v>7</v>
      </c>
      <c r="I281" s="73">
        <v>29</v>
      </c>
      <c r="J281" s="73">
        <v>2</v>
      </c>
      <c r="K281" s="72" t="str">
        <f t="shared" si="29"/>
        <v/>
      </c>
      <c r="L281" s="38" t="str">
        <f ca="1">VLOOKUP(B281,TA_Rubric!$A$1:$G$93,4+LEFT(Type!$B$1,1),)</f>
        <v>Sim</v>
      </c>
    </row>
    <row r="282" spans="1:12" ht="63.95" customHeight="1" x14ac:dyDescent="0.25">
      <c r="A282" s="39">
        <f t="shared" ca="1" si="25"/>
        <v>4</v>
      </c>
      <c r="B282" s="39">
        <f t="shared" ca="1" si="26"/>
        <v>30</v>
      </c>
      <c r="C282" s="54"/>
      <c r="D282" s="16" t="b">
        <f t="shared" ca="1" si="24"/>
        <v>0</v>
      </c>
      <c r="E282" s="42" t="str">
        <f ca="1">_xlfn.IFNA(VLOOKUP(B282,Rubric[],2+VALUE(LEFT(Type!$B$1,1)),),"")</f>
        <v>3. Atividade em território nacional durante o período de referência - g) Canais de distribuição disponibilizados; - Serviços Postais [1-Sim, 0-Não]</v>
      </c>
      <c r="F282" s="42" t="str">
        <f ca="1">_xlfn.IFNA(VLOOKUP(A282,Table4[[#All],[Id_Serv]:[Dsg_EN Servico]],2+VALUE(LEFT(Type!$B$1,1)),0),"")</f>
        <v>4. Execução de operações de pagamento no âmbito das quais os fundos são cobertos por uma linha de crédito concedida a um utilizador de serviços de pagamento, tais como: 
a) Execução de débitos diretos, incluindo os de carácter pontual; 
b) Execução de operações de pagamento através de um cartão de pagamento ou de um dispositivo semelhante; e 
c) Execução de transferências a crédito, incluindo ordens de domiciliação;</v>
      </c>
      <c r="G282" s="43" t="b">
        <f t="shared" ca="1" si="27"/>
        <v>0</v>
      </c>
      <c r="H282" s="73">
        <f t="shared" si="28"/>
        <v>7</v>
      </c>
      <c r="I282" s="73">
        <v>30</v>
      </c>
      <c r="J282" s="73">
        <v>2</v>
      </c>
      <c r="K282" s="72" t="str">
        <f t="shared" si="29"/>
        <v/>
      </c>
      <c r="L282" s="38" t="str">
        <f ca="1">VLOOKUP(B282,TA_Rubric!$A$1:$G$93,4+LEFT(Type!$B$1,1),)</f>
        <v>Sim</v>
      </c>
    </row>
    <row r="283" spans="1:12" ht="63.95" customHeight="1" x14ac:dyDescent="0.25">
      <c r="A283" s="39">
        <f t="shared" ca="1" si="25"/>
        <v>4</v>
      </c>
      <c r="B283" s="39">
        <f t="shared" ca="1" si="26"/>
        <v>31</v>
      </c>
      <c r="C283" s="49"/>
      <c r="D283" s="16" t="b">
        <f t="shared" ca="1" si="24"/>
        <v>0</v>
      </c>
      <c r="E283" s="42" t="str">
        <f ca="1">_xlfn.IFNA(VLOOKUP(B283,Rubric[],2+VALUE(LEFT(Type!$B$1,1)),),"")</f>
        <v>3. Atividade em território nacional durante o período de referência - g) Canais de distribuição disponibilizados; - Outros</v>
      </c>
      <c r="F283" s="42" t="str">
        <f ca="1">_xlfn.IFNA(VLOOKUP(A283,Table4[[#All],[Id_Serv]:[Dsg_EN Servico]],2+VALUE(LEFT(Type!$B$1,1)),0),"")</f>
        <v>4. Execução de operações de pagamento no âmbito das quais os fundos são cobertos por uma linha de crédito concedida a um utilizador de serviços de pagamento, tais como: 
a) Execução de débitos diretos, incluindo os de carácter pontual; 
b) Execução de operações de pagamento através de um cartão de pagamento ou de um dispositivo semelhante; e 
c) Execução de transferências a crédito, incluindo ordens de domiciliação;</v>
      </c>
      <c r="G283" s="43" t="b">
        <f t="shared" ca="1" si="27"/>
        <v>0</v>
      </c>
      <c r="H283" s="73">
        <f t="shared" si="28"/>
        <v>7</v>
      </c>
      <c r="I283" s="73">
        <v>31</v>
      </c>
      <c r="J283" s="73">
        <v>2</v>
      </c>
      <c r="K283" s="72" t="str">
        <f t="shared" si="29"/>
        <v/>
      </c>
      <c r="L283" s="38" t="str">
        <f ca="1">VLOOKUP(B283,TA_Rubric!$A$1:$G$93,4+LEFT(Type!$B$1,1),)</f>
        <v>Não</v>
      </c>
    </row>
    <row r="284" spans="1:12" ht="63.95" customHeight="1" x14ac:dyDescent="0.25">
      <c r="A284" s="39">
        <f t="shared" ca="1" si="25"/>
        <v>4</v>
      </c>
      <c r="B284" s="39">
        <f t="shared" ca="1" si="26"/>
        <v>32</v>
      </c>
      <c r="C284" s="49"/>
      <c r="D284" s="16" t="b">
        <f t="shared" ca="1" si="24"/>
        <v>0</v>
      </c>
      <c r="E284" s="42" t="str">
        <f ca="1">_xlfn.IFNA(VLOOKUP(B284,Rubric[],2+VALUE(LEFT(Type!$B$1,1)),),"")</f>
        <v>3. Atividade em território nacional durante o período de referência - h) Número total de comunicações de operações suspeitas efetuadas, em Portugal ou no exterior, relativamente a operações realizadas com origem em Portugal;</v>
      </c>
      <c r="F284" s="42" t="str">
        <f ca="1">_xlfn.IFNA(VLOOKUP(A284,Table4[[#All],[Id_Serv]:[Dsg_EN Servico]],2+VALUE(LEFT(Type!$B$1,1)),0),"")</f>
        <v>4. Execução de operações de pagamento no âmbito das quais os fundos são cobertos por uma linha de crédito concedida a um utilizador de serviços de pagamento, tais como: 
a) Execução de débitos diretos, incluindo os de carácter pontual; 
b) Execução de operações de pagamento através de um cartão de pagamento ou de um dispositivo semelhante; e 
c) Execução de transferências a crédito, incluindo ordens de domiciliação;</v>
      </c>
      <c r="G284" s="43" t="b">
        <f t="shared" ca="1" si="27"/>
        <v>0</v>
      </c>
      <c r="H284" s="73">
        <f t="shared" si="28"/>
        <v>7</v>
      </c>
      <c r="I284" s="73">
        <v>32</v>
      </c>
      <c r="J284" s="73">
        <v>2</v>
      </c>
      <c r="K284" s="72" t="str">
        <f t="shared" si="29"/>
        <v/>
      </c>
      <c r="L284" s="38" t="str">
        <f ca="1">VLOOKUP(B284,TA_Rubric!$A$1:$G$93,4+LEFT(Type!$B$1,1),)</f>
        <v>Sim</v>
      </c>
    </row>
    <row r="285" spans="1:12" ht="63.95" customHeight="1" x14ac:dyDescent="0.25">
      <c r="A285" s="39">
        <f t="shared" ca="1" si="25"/>
        <v>4</v>
      </c>
      <c r="B285" s="39">
        <f t="shared" ca="1" si="26"/>
        <v>33</v>
      </c>
      <c r="C285" s="49"/>
      <c r="D285" s="16" t="b">
        <f t="shared" ca="1" si="24"/>
        <v>0</v>
      </c>
      <c r="E285" s="42" t="str">
        <f ca="1">_xlfn.IFNA(VLOOKUP(B285,Rubric[],2+VALUE(LEFT(Type!$B$1,1)),),"")</f>
        <v>3. Atividade em território nacional durante o período de referência - i) Montante agregado, em euros, das operações comunicadas a que se refere a alínea h);</v>
      </c>
      <c r="F285" s="42" t="str">
        <f ca="1">_xlfn.IFNA(VLOOKUP(A285,Table4[[#All],[Id_Serv]:[Dsg_EN Servico]],2+VALUE(LEFT(Type!$B$1,1)),0),"")</f>
        <v>4. Execução de operações de pagamento no âmbito das quais os fundos são cobertos por uma linha de crédito concedida a um utilizador de serviços de pagamento, tais como: 
a) Execução de débitos diretos, incluindo os de carácter pontual; 
b) Execução de operações de pagamento através de um cartão de pagamento ou de um dispositivo semelhante; e 
c) Execução de transferências a crédito, incluindo ordens de domiciliação;</v>
      </c>
      <c r="G285" s="43" t="b">
        <f t="shared" ca="1" si="27"/>
        <v>0</v>
      </c>
      <c r="H285" s="73">
        <f t="shared" si="28"/>
        <v>7</v>
      </c>
      <c r="I285" s="73">
        <v>33</v>
      </c>
      <c r="J285" s="73">
        <v>2</v>
      </c>
      <c r="K285" s="72" t="str">
        <f t="shared" si="29"/>
        <v/>
      </c>
      <c r="L285" s="38" t="str">
        <f ca="1">VLOOKUP(B285,TA_Rubric!$A$1:$G$93,4+LEFT(Type!$B$1,1),)</f>
        <v>Sim</v>
      </c>
    </row>
    <row r="286" spans="1:12" ht="63.95" customHeight="1" x14ac:dyDescent="0.25">
      <c r="A286" s="39">
        <f t="shared" ca="1" si="25"/>
        <v>4</v>
      </c>
      <c r="B286" s="39">
        <f t="shared" ca="1" si="26"/>
        <v>34</v>
      </c>
      <c r="C286" s="49"/>
      <c r="D286" s="16" t="b">
        <f t="shared" ref="D286:D349" ca="1" si="30">IF(G286=FALSE,FALSE,IF(ISBLANK(C286),FALSE,TRUE))</f>
        <v>0</v>
      </c>
      <c r="E286" s="42" t="str">
        <f ca="1">_xlfn.IFNA(VLOOKUP(B286,Rubric[],2+VALUE(LEFT(Type!$B$1,1)),),"")</f>
        <v>3. Atividade em território nacional durante o período de referência - j) Número total de comunicações de operações suspeitas efetuadas, em Portugal ou no exterior, relativamente a operações realizadas com destino para Portugal;</v>
      </c>
      <c r="F286" s="42" t="str">
        <f ca="1">_xlfn.IFNA(VLOOKUP(A286,Table4[[#All],[Id_Serv]:[Dsg_EN Servico]],2+VALUE(LEFT(Type!$B$1,1)),0),"")</f>
        <v>4. Execução de operações de pagamento no âmbito das quais os fundos são cobertos por uma linha de crédito concedida a um utilizador de serviços de pagamento, tais como: 
a) Execução de débitos diretos, incluindo os de carácter pontual; 
b) Execução de operações de pagamento através de um cartão de pagamento ou de um dispositivo semelhante; e 
c) Execução de transferências a crédito, incluindo ordens de domiciliação;</v>
      </c>
      <c r="G286" s="43" t="b">
        <f t="shared" ca="1" si="27"/>
        <v>0</v>
      </c>
      <c r="H286" s="73">
        <f t="shared" si="28"/>
        <v>7</v>
      </c>
      <c r="I286" s="73">
        <v>34</v>
      </c>
      <c r="J286" s="73">
        <v>2</v>
      </c>
      <c r="K286" s="72" t="str">
        <f t="shared" si="29"/>
        <v/>
      </c>
      <c r="L286" s="38" t="str">
        <f ca="1">VLOOKUP(B286,TA_Rubric!$A$1:$G$93,4+LEFT(Type!$B$1,1),)</f>
        <v>Sim</v>
      </c>
    </row>
    <row r="287" spans="1:12" ht="63.95" customHeight="1" x14ac:dyDescent="0.25">
      <c r="A287" s="39">
        <f t="shared" ca="1" si="25"/>
        <v>4</v>
      </c>
      <c r="B287" s="39">
        <f t="shared" ca="1" si="26"/>
        <v>35</v>
      </c>
      <c r="C287" s="49"/>
      <c r="D287" s="16" t="b">
        <f t="shared" ca="1" si="30"/>
        <v>0</v>
      </c>
      <c r="E287" s="42" t="str">
        <f ca="1">_xlfn.IFNA(VLOOKUP(B287,Rubric[],2+VALUE(LEFT(Type!$B$1,1)),),"")</f>
        <v>3. Atividade em território nacional durante o período de referência - k) Montante agregado, em euros, das operações comunicadas a que se refere a alínea j);</v>
      </c>
      <c r="F287" s="42" t="str">
        <f ca="1">_xlfn.IFNA(VLOOKUP(A287,Table4[[#All],[Id_Serv]:[Dsg_EN Servico]],2+VALUE(LEFT(Type!$B$1,1)),0),"")</f>
        <v>4. Execução de operações de pagamento no âmbito das quais os fundos são cobertos por uma linha de crédito concedida a um utilizador de serviços de pagamento, tais como: 
a) Execução de débitos diretos, incluindo os de carácter pontual; 
b) Execução de operações de pagamento através de um cartão de pagamento ou de um dispositivo semelhante; e 
c) Execução de transferências a crédito, incluindo ordens de domiciliação;</v>
      </c>
      <c r="G287" s="43" t="b">
        <f t="shared" ca="1" si="27"/>
        <v>0</v>
      </c>
      <c r="H287" s="73">
        <f t="shared" si="28"/>
        <v>7</v>
      </c>
      <c r="I287" s="73">
        <v>35</v>
      </c>
      <c r="J287" s="73">
        <v>2</v>
      </c>
      <c r="K287" s="72" t="str">
        <f t="shared" si="29"/>
        <v/>
      </c>
      <c r="L287" s="38" t="str">
        <f ca="1">VLOOKUP(B287,TA_Rubric!$A$1:$G$93,4+LEFT(Type!$B$1,1),)</f>
        <v>Sim</v>
      </c>
    </row>
    <row r="288" spans="1:12" ht="63.95" customHeight="1" x14ac:dyDescent="0.25">
      <c r="A288" s="39">
        <f t="shared" ca="1" si="25"/>
        <v>4</v>
      </c>
      <c r="B288" s="39">
        <f t="shared" ca="1" si="26"/>
        <v>36</v>
      </c>
      <c r="C288" s="49"/>
      <c r="D288" s="16" t="b">
        <f t="shared" ca="1" si="30"/>
        <v>0</v>
      </c>
      <c r="E288" s="42" t="str">
        <f ca="1">_xlfn.IFNA(VLOOKUP(B288,Rubric[],2+VALUE(LEFT(Type!$B$1,1)),),"")</f>
        <v>3. Atividade em território nacional durante o período de referência - l) Indicação das jurisdições associadas a um risco mais elevado que tiveram operações com origem em ou destino para Portugal, com exceção das já reportadas ao abrigo nas alíneas e) e f), desde que o montante agregado das operações de ou para essas jurisdições seja igual ou superior, no período de referência, a € 1 000 000. - 1.  ISO2</v>
      </c>
      <c r="F288" s="42" t="str">
        <f ca="1">_xlfn.IFNA(VLOOKUP(A288,Table4[[#All],[Id_Serv]:[Dsg_EN Servico]],2+VALUE(LEFT(Type!$B$1,1)),0),"")</f>
        <v>4. Execução de operações de pagamento no âmbito das quais os fundos são cobertos por uma linha de crédito concedida a um utilizador de serviços de pagamento, tais como: 
a) Execução de débitos diretos, incluindo os de carácter pontual; 
b) Execução de operações de pagamento através de um cartão de pagamento ou de um dispositivo semelhante; e 
c) Execução de transferências a crédito, incluindo ordens de domiciliação;</v>
      </c>
      <c r="G288" s="43" t="b">
        <f t="shared" ca="1" si="27"/>
        <v>0</v>
      </c>
      <c r="H288" s="73">
        <f t="shared" si="28"/>
        <v>7</v>
      </c>
      <c r="I288" s="73">
        <v>36</v>
      </c>
      <c r="J288" s="73">
        <v>2</v>
      </c>
      <c r="K288" s="72" t="str">
        <f t="shared" si="29"/>
        <v/>
      </c>
      <c r="L288" s="38" t="str">
        <f ca="1">VLOOKUP(B288,TA_Rubric!$A$1:$G$93,4+LEFT(Type!$B$1,1),)</f>
        <v>Não</v>
      </c>
    </row>
    <row r="289" spans="1:12" ht="63.95" customHeight="1" x14ac:dyDescent="0.25">
      <c r="A289" s="39">
        <f t="shared" ca="1" si="25"/>
        <v>4</v>
      </c>
      <c r="B289" s="39">
        <f t="shared" ca="1" si="26"/>
        <v>37</v>
      </c>
      <c r="C289" s="49"/>
      <c r="D289" s="16" t="b">
        <f t="shared" ca="1" si="30"/>
        <v>0</v>
      </c>
      <c r="E289" s="42" t="str">
        <f ca="1">_xlfn.IFNA(VLOOKUP(B289,Rubric[],2+VALUE(LEFT(Type!$B$1,1)),),"")</f>
        <v>3. Atividade em território nacional durante o período de referência - l) Indicação das jurisdições associadas a um risco mais elevado que tiveram operações com origem em ou destino para Portugal, com exceção das já reportadas ao abrigo nas alíneas e) e f), desde que o montante agregado das operações de ou para essas jurisdições seja igual ou superior, no período de referência, a € 1 000 000. - 2.  ISO2</v>
      </c>
      <c r="F289" s="42" t="str">
        <f ca="1">_xlfn.IFNA(VLOOKUP(A289,Table4[[#All],[Id_Serv]:[Dsg_EN Servico]],2+VALUE(LEFT(Type!$B$1,1)),0),"")</f>
        <v>4. Execução de operações de pagamento no âmbito das quais os fundos são cobertos por uma linha de crédito concedida a um utilizador de serviços de pagamento, tais como: 
a) Execução de débitos diretos, incluindo os de carácter pontual; 
b) Execução de operações de pagamento através de um cartão de pagamento ou de um dispositivo semelhante; e 
c) Execução de transferências a crédito, incluindo ordens de domiciliação;</v>
      </c>
      <c r="G289" s="43" t="b">
        <f t="shared" ca="1" si="27"/>
        <v>0</v>
      </c>
      <c r="H289" s="73">
        <f t="shared" si="28"/>
        <v>7</v>
      </c>
      <c r="I289" s="73">
        <v>37</v>
      </c>
      <c r="J289" s="73">
        <v>2</v>
      </c>
      <c r="K289" s="72" t="str">
        <f t="shared" si="29"/>
        <v/>
      </c>
      <c r="L289" s="38" t="str">
        <f ca="1">VLOOKUP(B289,TA_Rubric!$A$1:$G$93,4+LEFT(Type!$B$1,1),)</f>
        <v>Não</v>
      </c>
    </row>
    <row r="290" spans="1:12" ht="63.95" customHeight="1" x14ac:dyDescent="0.25">
      <c r="A290" s="39">
        <f t="shared" ca="1" si="25"/>
        <v>4</v>
      </c>
      <c r="B290" s="39">
        <f t="shared" ca="1" si="26"/>
        <v>38</v>
      </c>
      <c r="C290" s="49"/>
      <c r="D290" s="16" t="b">
        <f t="shared" ca="1" si="30"/>
        <v>0</v>
      </c>
      <c r="E290" s="42" t="str">
        <f ca="1">_xlfn.IFNA(VLOOKUP(B290,Rubric[],2+VALUE(LEFT(Type!$B$1,1)),),"")</f>
        <v>3. Atividade em território nacional durante o período de referência - l) Indicação das jurisdições associadas a um risco mais elevado que tiveram operações com origem em ou destino para Portugal, com exceção das já reportadas ao abrigo nas alíneas e) e f), desde que o montante agregado das operações de ou para essas jurisdições seja igual ou superior, no período de referência, a € 1 000 000. - 3.  ISO2</v>
      </c>
      <c r="F290" s="42" t="str">
        <f ca="1">_xlfn.IFNA(VLOOKUP(A290,Table4[[#All],[Id_Serv]:[Dsg_EN Servico]],2+VALUE(LEFT(Type!$B$1,1)),0),"")</f>
        <v>4. Execução de operações de pagamento no âmbito das quais os fundos são cobertos por uma linha de crédito concedida a um utilizador de serviços de pagamento, tais como: 
a) Execução de débitos diretos, incluindo os de carácter pontual; 
b) Execução de operações de pagamento através de um cartão de pagamento ou de um dispositivo semelhante; e 
c) Execução de transferências a crédito, incluindo ordens de domiciliação;</v>
      </c>
      <c r="G290" s="43" t="b">
        <f t="shared" ca="1" si="27"/>
        <v>0</v>
      </c>
      <c r="H290" s="73">
        <f t="shared" si="28"/>
        <v>7</v>
      </c>
      <c r="I290" s="73">
        <v>38</v>
      </c>
      <c r="J290" s="73">
        <v>2</v>
      </c>
      <c r="K290" s="72" t="str">
        <f t="shared" si="29"/>
        <v/>
      </c>
      <c r="L290" s="38" t="str">
        <f ca="1">VLOOKUP(B290,TA_Rubric!$A$1:$G$93,4+LEFT(Type!$B$1,1),)</f>
        <v>Não</v>
      </c>
    </row>
    <row r="291" spans="1:12" ht="63.95" customHeight="1" x14ac:dyDescent="0.25">
      <c r="A291" s="39">
        <f t="shared" ca="1" si="25"/>
        <v>4</v>
      </c>
      <c r="B291" s="39">
        <f t="shared" ca="1" si="26"/>
        <v>39</v>
      </c>
      <c r="C291" s="49"/>
      <c r="D291" s="16" t="b">
        <f t="shared" ca="1" si="30"/>
        <v>0</v>
      </c>
      <c r="E291" s="42" t="str">
        <f ca="1">_xlfn.IFNA(VLOOKUP(B291,Rubric[],2+VALUE(LEFT(Type!$B$1,1)),),"")</f>
        <v>3. Atividade em território nacional durante o período de referência - l) Indicação das jurisdições associadas a um risco mais elevado que tiveram operações com origem em ou destino para Portugal, com exceção das já reportadas ao abrigo nas alíneas e) e f), desde que o montante agregado das operações de ou para essas jurisdições seja igual ou superior, no período de referência, a € 1 000 000. - 4.  ISO2</v>
      </c>
      <c r="F291" s="42" t="str">
        <f ca="1">_xlfn.IFNA(VLOOKUP(A291,Table4[[#All],[Id_Serv]:[Dsg_EN Servico]],2+VALUE(LEFT(Type!$B$1,1)),0),"")</f>
        <v>4. Execução de operações de pagamento no âmbito das quais os fundos são cobertos por uma linha de crédito concedida a um utilizador de serviços de pagamento, tais como: 
a) Execução de débitos diretos, incluindo os de carácter pontual; 
b) Execução de operações de pagamento através de um cartão de pagamento ou de um dispositivo semelhante; e 
c) Execução de transferências a crédito, incluindo ordens de domiciliação;</v>
      </c>
      <c r="G291" s="43" t="b">
        <f t="shared" ca="1" si="27"/>
        <v>0</v>
      </c>
      <c r="H291" s="73">
        <f t="shared" si="28"/>
        <v>7</v>
      </c>
      <c r="I291" s="73">
        <v>39</v>
      </c>
      <c r="J291" s="73">
        <v>2</v>
      </c>
      <c r="K291" s="72" t="str">
        <f t="shared" si="29"/>
        <v/>
      </c>
      <c r="L291" s="38" t="str">
        <f ca="1">VLOOKUP(B291,TA_Rubric!$A$1:$G$93,4+LEFT(Type!$B$1,1),)</f>
        <v>Não</v>
      </c>
    </row>
    <row r="292" spans="1:12" ht="63.95" customHeight="1" x14ac:dyDescent="0.25">
      <c r="A292" s="39">
        <f t="shared" ca="1" si="25"/>
        <v>4</v>
      </c>
      <c r="B292" s="39">
        <f t="shared" ca="1" si="26"/>
        <v>40</v>
      </c>
      <c r="C292" s="49"/>
      <c r="D292" s="16" t="b">
        <f t="shared" ca="1" si="30"/>
        <v>0</v>
      </c>
      <c r="E292" s="42" t="str">
        <f ca="1">_xlfn.IFNA(VLOOKUP(B292,Rubric[],2+VALUE(LEFT(Type!$B$1,1)),),"")</f>
        <v>3. Atividade em território nacional durante o período de referência - l) Indicação das jurisdições associadas a um risco mais elevado que tiveram operações com origem em ou destino para Portugal, com exceção das já reportadas ao abrigo nas alíneas e) e f), desde que o montante agregado das operações de ou para essas jurisdições seja igual ou superior, no período de referência, a € 1 000 000. - 5.  ISO2</v>
      </c>
      <c r="F292" s="42" t="str">
        <f ca="1">_xlfn.IFNA(VLOOKUP(A292,Table4[[#All],[Id_Serv]:[Dsg_EN Servico]],2+VALUE(LEFT(Type!$B$1,1)),0),"")</f>
        <v>4. Execução de operações de pagamento no âmbito das quais os fundos são cobertos por uma linha de crédito concedida a um utilizador de serviços de pagamento, tais como: 
a) Execução de débitos diretos, incluindo os de carácter pontual; 
b) Execução de operações de pagamento através de um cartão de pagamento ou de um dispositivo semelhante; e 
c) Execução de transferências a crédito, incluindo ordens de domiciliação;</v>
      </c>
      <c r="G292" s="43" t="b">
        <f t="shared" ca="1" si="27"/>
        <v>0</v>
      </c>
      <c r="H292" s="73">
        <f t="shared" si="28"/>
        <v>7</v>
      </c>
      <c r="I292" s="73">
        <v>40</v>
      </c>
      <c r="J292" s="73">
        <v>2</v>
      </c>
      <c r="K292" s="72" t="str">
        <f t="shared" si="29"/>
        <v/>
      </c>
      <c r="L292" s="38" t="str">
        <f ca="1">VLOOKUP(B292,TA_Rubric!$A$1:$G$93,4+LEFT(Type!$B$1,1),)</f>
        <v>Não</v>
      </c>
    </row>
    <row r="293" spans="1:12" ht="63.95" customHeight="1" x14ac:dyDescent="0.25">
      <c r="A293" s="39">
        <f t="shared" ca="1" si="25"/>
        <v>4</v>
      </c>
      <c r="B293" s="39">
        <f t="shared" ca="1" si="26"/>
        <v>41</v>
      </c>
      <c r="C293" s="49"/>
      <c r="D293" s="16" t="b">
        <f t="shared" ca="1" si="30"/>
        <v>0</v>
      </c>
      <c r="E293" s="42" t="str">
        <f ca="1">_xlfn.IFNA(VLOOKUP(B293,Rubric[],2+VALUE(LEFT(Type!$B$1,1)),),"")</f>
        <v>3. Atividade em território nacional durante o período de referência - l) Indicação das jurisdições associadas a um risco mais elevado que tiveram operações com origem em ou destino para Portugal, com exceção das já reportadas ao abrigo nas alíneas e) e f), desde que o montante agregado das operações de ou para essas jurisdições seja igual ou superior, no período de referência, a € 1 000 000. - 6.  ISO2</v>
      </c>
      <c r="F293" s="42" t="str">
        <f ca="1">_xlfn.IFNA(VLOOKUP(A293,Table4[[#All],[Id_Serv]:[Dsg_EN Servico]],2+VALUE(LEFT(Type!$B$1,1)),0),"")</f>
        <v>4. Execução de operações de pagamento no âmbito das quais os fundos são cobertos por uma linha de crédito concedida a um utilizador de serviços de pagamento, tais como: 
a) Execução de débitos diretos, incluindo os de carácter pontual; 
b) Execução de operações de pagamento através de um cartão de pagamento ou de um dispositivo semelhante; e 
c) Execução de transferências a crédito, incluindo ordens de domiciliação;</v>
      </c>
      <c r="G293" s="43" t="b">
        <f t="shared" ca="1" si="27"/>
        <v>0</v>
      </c>
      <c r="H293" s="73">
        <f t="shared" si="28"/>
        <v>7</v>
      </c>
      <c r="I293" s="73">
        <v>41</v>
      </c>
      <c r="J293" s="73">
        <v>2</v>
      </c>
      <c r="K293" s="72" t="str">
        <f t="shared" si="29"/>
        <v/>
      </c>
      <c r="L293" s="38" t="str">
        <f ca="1">VLOOKUP(B293,TA_Rubric!$A$1:$G$93,4+LEFT(Type!$B$1,1),)</f>
        <v>Não</v>
      </c>
    </row>
    <row r="294" spans="1:12" ht="63.95" customHeight="1" x14ac:dyDescent="0.25">
      <c r="A294" s="39">
        <f t="shared" ca="1" si="25"/>
        <v>4</v>
      </c>
      <c r="B294" s="39">
        <f t="shared" ca="1" si="26"/>
        <v>42</v>
      </c>
      <c r="C294" s="49"/>
      <c r="D294" s="16" t="b">
        <f t="shared" ca="1" si="30"/>
        <v>0</v>
      </c>
      <c r="E294" s="42" t="str">
        <f ca="1">_xlfn.IFNA(VLOOKUP(B294,Rubric[],2+VALUE(LEFT(Type!$B$1,1)),),"")</f>
        <v>3. Atividade em território nacional durante o período de referência - l) Indicação das jurisdições associadas a um risco mais elevado que tiveram operações com origem em ou destino para Portugal, com exceção das já reportadas ao abrigo nas alíneas e) e f), desde que o montante agregado das operações de ou para essas jurisdições seja igual ou superior, no período de referência, a € 1 000 000. - 7.  ISO2</v>
      </c>
      <c r="F294" s="42" t="str">
        <f ca="1">_xlfn.IFNA(VLOOKUP(A294,Table4[[#All],[Id_Serv]:[Dsg_EN Servico]],2+VALUE(LEFT(Type!$B$1,1)),0),"")</f>
        <v>4. Execução de operações de pagamento no âmbito das quais os fundos são cobertos por uma linha de crédito concedida a um utilizador de serviços de pagamento, tais como: 
a) Execução de débitos diretos, incluindo os de carácter pontual; 
b) Execução de operações de pagamento através de um cartão de pagamento ou de um dispositivo semelhante; e 
c) Execução de transferências a crédito, incluindo ordens de domiciliação;</v>
      </c>
      <c r="G294" s="43" t="b">
        <f t="shared" ca="1" si="27"/>
        <v>0</v>
      </c>
      <c r="H294" s="73">
        <f t="shared" si="28"/>
        <v>7</v>
      </c>
      <c r="I294" s="73">
        <v>42</v>
      </c>
      <c r="J294" s="73">
        <v>2</v>
      </c>
      <c r="K294" s="72" t="str">
        <f t="shared" si="29"/>
        <v/>
      </c>
      <c r="L294" s="38" t="str">
        <f ca="1">VLOOKUP(B294,TA_Rubric!$A$1:$G$93,4+LEFT(Type!$B$1,1),)</f>
        <v>Não</v>
      </c>
    </row>
    <row r="295" spans="1:12" ht="63.95" customHeight="1" x14ac:dyDescent="0.25">
      <c r="A295" s="39">
        <f t="shared" ca="1" si="25"/>
        <v>4</v>
      </c>
      <c r="B295" s="39">
        <f t="shared" ca="1" si="26"/>
        <v>43</v>
      </c>
      <c r="C295" s="49"/>
      <c r="D295" s="16" t="b">
        <f t="shared" ca="1" si="30"/>
        <v>0</v>
      </c>
      <c r="E295" s="42" t="str">
        <f ca="1">_xlfn.IFNA(VLOOKUP(B295,Rubric[],2+VALUE(LEFT(Type!$B$1,1)),),"")</f>
        <v>3. Atividade em território nacional durante o período de referência - l) Indicação das jurisdições associadas a um risco mais elevado que tiveram operações com origem em ou destino para Portugal, com exceção das já reportadas ao abrigo nas alíneas e) e f), desde que o montante agregado das operações de ou para essas jurisdições seja igual ou superior, no período de referência, a € 1 000 000. - 8.  ISO2</v>
      </c>
      <c r="F295" s="42" t="str">
        <f ca="1">_xlfn.IFNA(VLOOKUP(A295,Table4[[#All],[Id_Serv]:[Dsg_EN Servico]],2+VALUE(LEFT(Type!$B$1,1)),0),"")</f>
        <v>4. Execução de operações de pagamento no âmbito das quais os fundos são cobertos por uma linha de crédito concedida a um utilizador de serviços de pagamento, tais como: 
a) Execução de débitos diretos, incluindo os de carácter pontual; 
b) Execução de operações de pagamento através de um cartão de pagamento ou de um dispositivo semelhante; e 
c) Execução de transferências a crédito, incluindo ordens de domiciliação;</v>
      </c>
      <c r="G295" s="43" t="b">
        <f t="shared" ca="1" si="27"/>
        <v>0</v>
      </c>
      <c r="H295" s="73">
        <f t="shared" si="28"/>
        <v>7</v>
      </c>
      <c r="I295" s="73">
        <v>43</v>
      </c>
      <c r="J295" s="73">
        <v>2</v>
      </c>
      <c r="K295" s="72" t="str">
        <f t="shared" si="29"/>
        <v/>
      </c>
      <c r="L295" s="38" t="str">
        <f ca="1">VLOOKUP(B295,TA_Rubric!$A$1:$G$93,4+LEFT(Type!$B$1,1),)</f>
        <v>Não</v>
      </c>
    </row>
    <row r="296" spans="1:12" ht="63.95" customHeight="1" x14ac:dyDescent="0.25">
      <c r="A296" s="39">
        <f t="shared" ca="1" si="25"/>
        <v>4</v>
      </c>
      <c r="B296" s="39">
        <f t="shared" ca="1" si="26"/>
        <v>44</v>
      </c>
      <c r="C296" s="49"/>
      <c r="D296" s="16" t="b">
        <f t="shared" ca="1" si="30"/>
        <v>0</v>
      </c>
      <c r="E296" s="42" t="str">
        <f ca="1">_xlfn.IFNA(VLOOKUP(B296,Rubric[],2+VALUE(LEFT(Type!$B$1,1)),),"")</f>
        <v>3. Atividade em território nacional durante o período de referência - l) Indicação das jurisdições associadas a um risco mais elevado que tiveram operações com origem em ou destino para Portugal, com exceção das já reportadas ao abrigo nas alíneas e) e f), desde que o montante agregado das operações de ou para essas jurisdições seja igual ou superior, no período de referência, a € 1 000 000. - 9.  ISO2</v>
      </c>
      <c r="F296" s="42" t="str">
        <f ca="1">_xlfn.IFNA(VLOOKUP(A296,Table4[[#All],[Id_Serv]:[Dsg_EN Servico]],2+VALUE(LEFT(Type!$B$1,1)),0),"")</f>
        <v>4. Execução de operações de pagamento no âmbito das quais os fundos são cobertos por uma linha de crédito concedida a um utilizador de serviços de pagamento, tais como: 
a) Execução de débitos diretos, incluindo os de carácter pontual; 
b) Execução de operações de pagamento através de um cartão de pagamento ou de um dispositivo semelhante; e 
c) Execução de transferências a crédito, incluindo ordens de domiciliação;</v>
      </c>
      <c r="G296" s="43" t="b">
        <f t="shared" ca="1" si="27"/>
        <v>0</v>
      </c>
      <c r="H296" s="73">
        <f t="shared" si="28"/>
        <v>7</v>
      </c>
      <c r="I296" s="73">
        <v>44</v>
      </c>
      <c r="J296" s="73">
        <v>2</v>
      </c>
      <c r="K296" s="72" t="str">
        <f t="shared" si="29"/>
        <v/>
      </c>
      <c r="L296" s="38" t="str">
        <f ca="1">VLOOKUP(B296,TA_Rubric!$A$1:$G$93,4+LEFT(Type!$B$1,1),)</f>
        <v>Não</v>
      </c>
    </row>
    <row r="297" spans="1:12" ht="63.95" customHeight="1" x14ac:dyDescent="0.25">
      <c r="A297" s="39">
        <f t="shared" ca="1" si="25"/>
        <v>4</v>
      </c>
      <c r="B297" s="39">
        <f t="shared" ca="1" si="26"/>
        <v>45</v>
      </c>
      <c r="C297" s="49"/>
      <c r="D297" s="16" t="b">
        <f t="shared" ca="1" si="30"/>
        <v>0</v>
      </c>
      <c r="E297" s="42" t="str">
        <f ca="1">_xlfn.IFNA(VLOOKUP(B297,Rubric[],2+VALUE(LEFT(Type!$B$1,1)),),"")</f>
        <v>3. Atividade em território nacional durante o período de referência - l) Indicação das jurisdições associadas a um risco mais elevado que tiveram operações com origem em ou destino para Portugal, com exceção das já reportadas ao abrigo nas alíneas e) e f), desde que o montante agregado das operações de ou para essas jurisdições seja igual ou superior, no período de referência, a € 1 000 000. - 10. ISO2</v>
      </c>
      <c r="F297" s="42" t="str">
        <f ca="1">_xlfn.IFNA(VLOOKUP(A297,Table4[[#All],[Id_Serv]:[Dsg_EN Servico]],2+VALUE(LEFT(Type!$B$1,1)),0),"")</f>
        <v>4. Execução de operações de pagamento no âmbito das quais os fundos são cobertos por uma linha de crédito concedida a um utilizador de serviços de pagamento, tais como: 
a) Execução de débitos diretos, incluindo os de carácter pontual; 
b) Execução de operações de pagamento através de um cartão de pagamento ou de um dispositivo semelhante; e 
c) Execução de transferências a crédito, incluindo ordens de domiciliação;</v>
      </c>
      <c r="G297" s="43" t="b">
        <f t="shared" ca="1" si="27"/>
        <v>0</v>
      </c>
      <c r="H297" s="73">
        <f t="shared" si="28"/>
        <v>7</v>
      </c>
      <c r="I297" s="73">
        <v>45</v>
      </c>
      <c r="J297" s="73">
        <v>2</v>
      </c>
      <c r="K297" s="72" t="str">
        <f t="shared" si="29"/>
        <v/>
      </c>
      <c r="L297" s="38" t="str">
        <f ca="1">VLOOKUP(B297,TA_Rubric!$A$1:$G$93,4+LEFT(Type!$B$1,1),)</f>
        <v>Não</v>
      </c>
    </row>
    <row r="298" spans="1:12" ht="63.95" customHeight="1" x14ac:dyDescent="0.25">
      <c r="A298" s="39">
        <f t="shared" ca="1" si="25"/>
        <v>4</v>
      </c>
      <c r="B298" s="39">
        <f t="shared" ca="1" si="26"/>
        <v>46</v>
      </c>
      <c r="C298" s="49"/>
      <c r="D298" s="16" t="b">
        <f t="shared" ca="1" si="30"/>
        <v>0</v>
      </c>
      <c r="E298" s="42" t="str">
        <f ca="1">_xlfn.IFNA(VLOOKUP(B298,Rubric[],2+VALUE(LEFT(Type!$B$1,1)),),"")</f>
        <v>3. Atividade em território nacional durante o período de referência - l) Indicação das jurisdições associadas a um risco mais elevado que tiveram operações com origem em ou destino para Portugal, com exceção das já reportadas ao abrigo nas alíneas e) e f), desde que o montante agregado das operações de ou para essas jurisdições seja igual ou superior, no período de referência, a € 1 000 000. - 11. ISO2</v>
      </c>
      <c r="F298" s="42" t="str">
        <f ca="1">_xlfn.IFNA(VLOOKUP(A298,Table4[[#All],[Id_Serv]:[Dsg_EN Servico]],2+VALUE(LEFT(Type!$B$1,1)),0),"")</f>
        <v>4. Execução de operações de pagamento no âmbito das quais os fundos são cobertos por uma linha de crédito concedida a um utilizador de serviços de pagamento, tais como: 
a) Execução de débitos diretos, incluindo os de carácter pontual; 
b) Execução de operações de pagamento através de um cartão de pagamento ou de um dispositivo semelhante; e 
c) Execução de transferências a crédito, incluindo ordens de domiciliação;</v>
      </c>
      <c r="G298" s="43" t="b">
        <f t="shared" ca="1" si="27"/>
        <v>0</v>
      </c>
      <c r="H298" s="73">
        <f t="shared" si="28"/>
        <v>7</v>
      </c>
      <c r="I298" s="73">
        <v>46</v>
      </c>
      <c r="J298" s="73">
        <v>2</v>
      </c>
      <c r="K298" s="72" t="str">
        <f t="shared" si="29"/>
        <v/>
      </c>
      <c r="L298" s="38" t="str">
        <f ca="1">VLOOKUP(B298,TA_Rubric!$A$1:$G$93,4+LEFT(Type!$B$1,1),)</f>
        <v>Não</v>
      </c>
    </row>
    <row r="299" spans="1:12" ht="63.95" customHeight="1" x14ac:dyDescent="0.25">
      <c r="A299" s="39">
        <f t="shared" ca="1" si="25"/>
        <v>4</v>
      </c>
      <c r="B299" s="39">
        <f t="shared" ca="1" si="26"/>
        <v>47</v>
      </c>
      <c r="C299" s="49"/>
      <c r="D299" s="16" t="b">
        <f t="shared" ca="1" si="30"/>
        <v>0</v>
      </c>
      <c r="E299" s="42" t="str">
        <f ca="1">_xlfn.IFNA(VLOOKUP(B299,Rubric[],2+VALUE(LEFT(Type!$B$1,1)),),"")</f>
        <v>3. Atividade em território nacional durante o período de referência - l) Indicação das jurisdições associadas a um risco mais elevado que tiveram operações com origem em ou destino para Portugal, com exceção das já reportadas ao abrigo nas alíneas e) e f), desde que o montante agregado das operações de ou para essas jurisdições seja igual ou superior, no período de referência, a € 1 000 000. - 12. ISO2</v>
      </c>
      <c r="F299" s="42" t="str">
        <f ca="1">_xlfn.IFNA(VLOOKUP(A299,Table4[[#All],[Id_Serv]:[Dsg_EN Servico]],2+VALUE(LEFT(Type!$B$1,1)),0),"")</f>
        <v>4. Execução de operações de pagamento no âmbito das quais os fundos são cobertos por uma linha de crédito concedida a um utilizador de serviços de pagamento, tais como: 
a) Execução de débitos diretos, incluindo os de carácter pontual; 
b) Execução de operações de pagamento através de um cartão de pagamento ou de um dispositivo semelhante; e 
c) Execução de transferências a crédito, incluindo ordens de domiciliação;</v>
      </c>
      <c r="G299" s="43" t="b">
        <f t="shared" ca="1" si="27"/>
        <v>0</v>
      </c>
      <c r="H299" s="73">
        <f t="shared" si="28"/>
        <v>7</v>
      </c>
      <c r="I299" s="73">
        <v>47</v>
      </c>
      <c r="J299" s="73">
        <v>2</v>
      </c>
      <c r="K299" s="72" t="str">
        <f t="shared" si="29"/>
        <v/>
      </c>
      <c r="L299" s="38" t="str">
        <f ca="1">VLOOKUP(B299,TA_Rubric!$A$1:$G$93,4+LEFT(Type!$B$1,1),)</f>
        <v>Não</v>
      </c>
    </row>
    <row r="300" spans="1:12" ht="63.95" customHeight="1" x14ac:dyDescent="0.25">
      <c r="A300" s="39">
        <f t="shared" ca="1" si="25"/>
        <v>4</v>
      </c>
      <c r="B300" s="39">
        <f t="shared" ca="1" si="26"/>
        <v>48</v>
      </c>
      <c r="C300" s="49"/>
      <c r="D300" s="16" t="b">
        <f t="shared" ca="1" si="30"/>
        <v>0</v>
      </c>
      <c r="E300" s="42" t="str">
        <f ca="1">_xlfn.IFNA(VLOOKUP(B300,Rubric[],2+VALUE(LEFT(Type!$B$1,1)),),"")</f>
        <v>3. Atividade em território nacional durante o período de referência - l) Indicação das jurisdições associadas a um risco mais elevado que tiveram operações com origem em ou destino para Portugal, com exceção das já reportadas ao abrigo nas alíneas e) e f), desde que o montante agregado das operações de ou para essas jurisdições seja igual ou superior, no período de referência, a € 1 000 000. - 13. ISO2</v>
      </c>
      <c r="F300" s="42" t="str">
        <f ca="1">_xlfn.IFNA(VLOOKUP(A300,Table4[[#All],[Id_Serv]:[Dsg_EN Servico]],2+VALUE(LEFT(Type!$B$1,1)),0),"")</f>
        <v>4. Execução de operações de pagamento no âmbito das quais os fundos são cobertos por uma linha de crédito concedida a um utilizador de serviços de pagamento, tais como: 
a) Execução de débitos diretos, incluindo os de carácter pontual; 
b) Execução de operações de pagamento através de um cartão de pagamento ou de um dispositivo semelhante; e 
c) Execução de transferências a crédito, incluindo ordens de domiciliação;</v>
      </c>
      <c r="G300" s="43" t="b">
        <f t="shared" ca="1" si="27"/>
        <v>0</v>
      </c>
      <c r="H300" s="73">
        <f t="shared" si="28"/>
        <v>7</v>
      </c>
      <c r="I300" s="73">
        <v>48</v>
      </c>
      <c r="J300" s="73">
        <v>2</v>
      </c>
      <c r="K300" s="72" t="str">
        <f t="shared" si="29"/>
        <v/>
      </c>
      <c r="L300" s="38" t="str">
        <f ca="1">VLOOKUP(B300,TA_Rubric!$A$1:$G$93,4+LEFT(Type!$B$1,1),)</f>
        <v>Não</v>
      </c>
    </row>
    <row r="301" spans="1:12" ht="63.95" customHeight="1" x14ac:dyDescent="0.25">
      <c r="A301" s="39">
        <f t="shared" ca="1" si="25"/>
        <v>4</v>
      </c>
      <c r="B301" s="39">
        <f t="shared" ca="1" si="26"/>
        <v>49</v>
      </c>
      <c r="C301" s="49"/>
      <c r="D301" s="16" t="b">
        <f t="shared" ca="1" si="30"/>
        <v>0</v>
      </c>
      <c r="E301" s="42" t="str">
        <f ca="1">_xlfn.IFNA(VLOOKUP(B301,Rubric[],2+VALUE(LEFT(Type!$B$1,1)),),"")</f>
        <v>3. Atividade em território nacional durante o período de referência - l) Indicação das jurisdições associadas a um risco mais elevado que tiveram operações com origem em ou destino para Portugal, com exceção das já reportadas ao abrigo nas alíneas e) e f), desde que o montante agregado das operações de ou para essas jurisdições seja igual ou superior, no período de referência, a € 1 000 000. - 14. ISO2</v>
      </c>
      <c r="F301" s="42" t="str">
        <f ca="1">_xlfn.IFNA(VLOOKUP(A301,Table4[[#All],[Id_Serv]:[Dsg_EN Servico]],2+VALUE(LEFT(Type!$B$1,1)),0),"")</f>
        <v>4. Execução de operações de pagamento no âmbito das quais os fundos são cobertos por uma linha de crédito concedida a um utilizador de serviços de pagamento, tais como: 
a) Execução de débitos diretos, incluindo os de carácter pontual; 
b) Execução de operações de pagamento através de um cartão de pagamento ou de um dispositivo semelhante; e 
c) Execução de transferências a crédito, incluindo ordens de domiciliação;</v>
      </c>
      <c r="G301" s="43" t="b">
        <f t="shared" ca="1" si="27"/>
        <v>0</v>
      </c>
      <c r="H301" s="73">
        <f t="shared" si="28"/>
        <v>7</v>
      </c>
      <c r="I301" s="73">
        <v>49</v>
      </c>
      <c r="J301" s="73">
        <v>2</v>
      </c>
      <c r="K301" s="72" t="str">
        <f t="shared" si="29"/>
        <v/>
      </c>
      <c r="L301" s="38" t="str">
        <f ca="1">VLOOKUP(B301,TA_Rubric!$A$1:$G$93,4+LEFT(Type!$B$1,1),)</f>
        <v>Não</v>
      </c>
    </row>
    <row r="302" spans="1:12" ht="63.95" customHeight="1" x14ac:dyDescent="0.25">
      <c r="A302" s="39">
        <f t="shared" ca="1" si="25"/>
        <v>4</v>
      </c>
      <c r="B302" s="39">
        <f t="shared" ca="1" si="26"/>
        <v>50</v>
      </c>
      <c r="C302" s="49"/>
      <c r="D302" s="16" t="b">
        <f t="shared" ca="1" si="30"/>
        <v>0</v>
      </c>
      <c r="E302" s="42" t="str">
        <f ca="1">_xlfn.IFNA(VLOOKUP(B302,Rubric[],2+VALUE(LEFT(Type!$B$1,1)),),"")</f>
        <v>3. Atividade em território nacional durante o período de referência - l) Indicação das jurisdições associadas a um risco mais elevado que tiveram operações com origem em ou destino para Portugal, com exceção das já reportadas ao abrigo nas alíneas e) e f), desde que o montante agregado das operações de ou para essas jurisdições seja igual ou superior, no período de referência, a € 1 000 000. - 15. ISO2</v>
      </c>
      <c r="F302" s="42" t="str">
        <f ca="1">_xlfn.IFNA(VLOOKUP(A302,Table4[[#All],[Id_Serv]:[Dsg_EN Servico]],2+VALUE(LEFT(Type!$B$1,1)),0),"")</f>
        <v>4. Execução de operações de pagamento no âmbito das quais os fundos são cobertos por uma linha de crédito concedida a um utilizador de serviços de pagamento, tais como: 
a) Execução de débitos diretos, incluindo os de carácter pontual; 
b) Execução de operações de pagamento através de um cartão de pagamento ou de um dispositivo semelhante; e 
c) Execução de transferências a crédito, incluindo ordens de domiciliação;</v>
      </c>
      <c r="G302" s="43" t="b">
        <f t="shared" ca="1" si="27"/>
        <v>0</v>
      </c>
      <c r="H302" s="73">
        <f t="shared" si="28"/>
        <v>7</v>
      </c>
      <c r="I302" s="73">
        <v>50</v>
      </c>
      <c r="J302" s="73">
        <v>2</v>
      </c>
      <c r="K302" s="72" t="str">
        <f t="shared" si="29"/>
        <v/>
      </c>
      <c r="L302" s="38" t="str">
        <f ca="1">VLOOKUP(B302,TA_Rubric!$A$1:$G$93,4+LEFT(Type!$B$1,1),)</f>
        <v>Não</v>
      </c>
    </row>
    <row r="303" spans="1:12" ht="63.95" customHeight="1" x14ac:dyDescent="0.25">
      <c r="A303" s="39">
        <f t="shared" ca="1" si="25"/>
        <v>4</v>
      </c>
      <c r="B303" s="39">
        <f t="shared" ca="1" si="26"/>
        <v>51</v>
      </c>
      <c r="C303" s="49"/>
      <c r="D303" s="16" t="b">
        <f t="shared" ca="1" si="30"/>
        <v>0</v>
      </c>
      <c r="E303" s="42" t="str">
        <f ca="1">_xlfn.IFNA(VLOOKUP(B303,Rubric[],2+VALUE(LEFT(Type!$B$1,1)),),"")</f>
        <v>3. Atividade em território nacional durante o período de referência - l) Indicação das jurisdições associadas a um risco mais elevado que tiveram operações com origem em ou destino para Portugal, com exceção das já reportadas ao abrigo nas alíneas e) e f), desde que o montante agregado das operações de ou para essas jurisdições seja igual ou superior, no período de referência, a € 1 000 000. - 16. ISO2</v>
      </c>
      <c r="F303" s="42" t="str">
        <f ca="1">_xlfn.IFNA(VLOOKUP(A303,Table4[[#All],[Id_Serv]:[Dsg_EN Servico]],2+VALUE(LEFT(Type!$B$1,1)),0),"")</f>
        <v>4. Execução de operações de pagamento no âmbito das quais os fundos são cobertos por uma linha de crédito concedida a um utilizador de serviços de pagamento, tais como: 
a) Execução de débitos diretos, incluindo os de carácter pontual; 
b) Execução de operações de pagamento através de um cartão de pagamento ou de um dispositivo semelhante; e 
c) Execução de transferências a crédito, incluindo ordens de domiciliação;</v>
      </c>
      <c r="G303" s="43" t="b">
        <f t="shared" ca="1" si="27"/>
        <v>0</v>
      </c>
      <c r="H303" s="73">
        <f t="shared" si="28"/>
        <v>7</v>
      </c>
      <c r="I303" s="73">
        <v>51</v>
      </c>
      <c r="J303" s="73">
        <v>2</v>
      </c>
      <c r="K303" s="72" t="str">
        <f t="shared" si="29"/>
        <v/>
      </c>
      <c r="L303" s="38" t="str">
        <f ca="1">VLOOKUP(B303,TA_Rubric!$A$1:$G$93,4+LEFT(Type!$B$1,1),)</f>
        <v>Não</v>
      </c>
    </row>
    <row r="304" spans="1:12" ht="63.95" customHeight="1" x14ac:dyDescent="0.25">
      <c r="A304" s="39">
        <f t="shared" ca="1" si="25"/>
        <v>4</v>
      </c>
      <c r="B304" s="39">
        <f t="shared" ca="1" si="26"/>
        <v>52</v>
      </c>
      <c r="C304" s="49"/>
      <c r="D304" s="16" t="b">
        <f t="shared" ca="1" si="30"/>
        <v>0</v>
      </c>
      <c r="E304" s="42" t="str">
        <f ca="1">_xlfn.IFNA(VLOOKUP(B304,Rubric[],2+VALUE(LEFT(Type!$B$1,1)),),"")</f>
        <v>3. Atividade em território nacional durante o período de referência - l) Indicação das jurisdições associadas a um risco mais elevado que tiveram operações com origem em ou destino para Portugal, com exceção das já reportadas ao abrigo nas alíneas e) e f), desde que o montante agregado das operações de ou para essas jurisdições seja igual ou superior, no período de referência, a € 1 000 000. - 17. ISO2</v>
      </c>
      <c r="F304" s="42" t="str">
        <f ca="1">_xlfn.IFNA(VLOOKUP(A304,Table4[[#All],[Id_Serv]:[Dsg_EN Servico]],2+VALUE(LEFT(Type!$B$1,1)),0),"")</f>
        <v>4. Execução de operações de pagamento no âmbito das quais os fundos são cobertos por uma linha de crédito concedida a um utilizador de serviços de pagamento, tais como: 
a) Execução de débitos diretos, incluindo os de carácter pontual; 
b) Execução de operações de pagamento através de um cartão de pagamento ou de um dispositivo semelhante; e 
c) Execução de transferências a crédito, incluindo ordens de domiciliação;</v>
      </c>
      <c r="G304" s="43" t="b">
        <f t="shared" ca="1" si="27"/>
        <v>0</v>
      </c>
      <c r="H304" s="73">
        <f t="shared" si="28"/>
        <v>7</v>
      </c>
      <c r="I304" s="73">
        <v>52</v>
      </c>
      <c r="J304" s="73">
        <v>2</v>
      </c>
      <c r="K304" s="72" t="str">
        <f t="shared" si="29"/>
        <v/>
      </c>
      <c r="L304" s="38" t="str">
        <f ca="1">VLOOKUP(B304,TA_Rubric!$A$1:$G$93,4+LEFT(Type!$B$1,1),)</f>
        <v>Não</v>
      </c>
    </row>
    <row r="305" spans="1:12" ht="63.95" customHeight="1" x14ac:dyDescent="0.25">
      <c r="A305" s="39">
        <f t="shared" ca="1" si="25"/>
        <v>4</v>
      </c>
      <c r="B305" s="39">
        <f t="shared" ca="1" si="26"/>
        <v>53</v>
      </c>
      <c r="C305" s="49"/>
      <c r="D305" s="16" t="b">
        <f t="shared" ca="1" si="30"/>
        <v>0</v>
      </c>
      <c r="E305" s="42" t="str">
        <f ca="1">_xlfn.IFNA(VLOOKUP(B305,Rubric[],2+VALUE(LEFT(Type!$B$1,1)),),"")</f>
        <v>3. Atividade em território nacional durante o período de referência - l) Indicação das jurisdições associadas a um risco mais elevado que tiveram operações com origem em ou destino para Portugal, com exceção das já reportadas ao abrigo nas alíneas e) e f), desde que o montante agregado das operações de ou para essas jurisdições seja igual ou superior, no período de referência, a € 1 000 000. - 18. ISO2</v>
      </c>
      <c r="F305" s="42" t="str">
        <f ca="1">_xlfn.IFNA(VLOOKUP(A305,Table4[[#All],[Id_Serv]:[Dsg_EN Servico]],2+VALUE(LEFT(Type!$B$1,1)),0),"")</f>
        <v>4. Execução de operações de pagamento no âmbito das quais os fundos são cobertos por uma linha de crédito concedida a um utilizador de serviços de pagamento, tais como: 
a) Execução de débitos diretos, incluindo os de carácter pontual; 
b) Execução de operações de pagamento através de um cartão de pagamento ou de um dispositivo semelhante; e 
c) Execução de transferências a crédito, incluindo ordens de domiciliação;</v>
      </c>
      <c r="G305" s="43" t="b">
        <f t="shared" ca="1" si="27"/>
        <v>0</v>
      </c>
      <c r="H305" s="73">
        <f t="shared" si="28"/>
        <v>7</v>
      </c>
      <c r="I305" s="73">
        <v>53</v>
      </c>
      <c r="J305" s="73">
        <v>2</v>
      </c>
      <c r="K305" s="72" t="str">
        <f t="shared" si="29"/>
        <v/>
      </c>
      <c r="L305" s="38" t="str">
        <f ca="1">VLOOKUP(B305,TA_Rubric!$A$1:$G$93,4+LEFT(Type!$B$1,1),)</f>
        <v>Não</v>
      </c>
    </row>
    <row r="306" spans="1:12" ht="63.95" customHeight="1" x14ac:dyDescent="0.25">
      <c r="A306" s="39">
        <f t="shared" ca="1" si="25"/>
        <v>4</v>
      </c>
      <c r="B306" s="39">
        <f t="shared" ca="1" si="26"/>
        <v>54</v>
      </c>
      <c r="C306" s="49"/>
      <c r="D306" s="16" t="b">
        <f t="shared" ca="1" si="30"/>
        <v>0</v>
      </c>
      <c r="E306" s="42" t="str">
        <f ca="1">_xlfn.IFNA(VLOOKUP(B306,Rubric[],2+VALUE(LEFT(Type!$B$1,1)),),"")</f>
        <v>3. Atividade em território nacional durante o período de referência - l) Indicação das jurisdições associadas a um risco mais elevado que tiveram operações com origem em ou destino para Portugal, com exceção das já reportadas ao abrigo nas alíneas e) e f), desde que o montante agregado das operações de ou para essas jurisdições seja igual ou superior, no período de referência, a € 1 000 000. - 19. ISO2</v>
      </c>
      <c r="F306" s="42" t="str">
        <f ca="1">_xlfn.IFNA(VLOOKUP(A306,Table4[[#All],[Id_Serv]:[Dsg_EN Servico]],2+VALUE(LEFT(Type!$B$1,1)),0),"")</f>
        <v>4. Execução de operações de pagamento no âmbito das quais os fundos são cobertos por uma linha de crédito concedida a um utilizador de serviços de pagamento, tais como: 
a) Execução de débitos diretos, incluindo os de carácter pontual; 
b) Execução de operações de pagamento através de um cartão de pagamento ou de um dispositivo semelhante; e 
c) Execução de transferências a crédito, incluindo ordens de domiciliação;</v>
      </c>
      <c r="G306" s="43" t="b">
        <f t="shared" ca="1" si="27"/>
        <v>0</v>
      </c>
      <c r="H306" s="73">
        <f t="shared" si="28"/>
        <v>7</v>
      </c>
      <c r="I306" s="73">
        <v>54</v>
      </c>
      <c r="J306" s="73">
        <v>2</v>
      </c>
      <c r="K306" s="72" t="str">
        <f t="shared" si="29"/>
        <v/>
      </c>
      <c r="L306" s="38" t="str">
        <f ca="1">VLOOKUP(B306,TA_Rubric!$A$1:$G$93,4+LEFT(Type!$B$1,1),)</f>
        <v>Não</v>
      </c>
    </row>
    <row r="307" spans="1:12" ht="63.95" customHeight="1" x14ac:dyDescent="0.25">
      <c r="A307" s="39">
        <f t="shared" ca="1" si="25"/>
        <v>4</v>
      </c>
      <c r="B307" s="39">
        <f t="shared" ca="1" si="26"/>
        <v>55</v>
      </c>
      <c r="C307" s="49"/>
      <c r="D307" s="16" t="b">
        <f t="shared" ca="1" si="30"/>
        <v>0</v>
      </c>
      <c r="E307" s="42" t="str">
        <f ca="1">_xlfn.IFNA(VLOOKUP(B307,Rubric[],2+VALUE(LEFT(Type!$B$1,1)),),"")</f>
        <v>3. Atividade em território nacional durante o período de referência - l) Indicação das jurisdições associadas a um risco mais elevado que tiveram operações com origem em ou destino para Portugal, com exceção das já reportadas ao abrigo nas alíneas e) e f), desde que o montante agregado das operações de ou para essas jurisdições seja igual ou superior, no período de referência, a € 1 000 000. - 20. ISO2</v>
      </c>
      <c r="F307" s="42" t="str">
        <f ca="1">_xlfn.IFNA(VLOOKUP(A307,Table4[[#All],[Id_Serv]:[Dsg_EN Servico]],2+VALUE(LEFT(Type!$B$1,1)),0),"")</f>
        <v>4. Execução de operações de pagamento no âmbito das quais os fundos são cobertos por uma linha de crédito concedida a um utilizador de serviços de pagamento, tais como: 
a) Execução de débitos diretos, incluindo os de carácter pontual; 
b) Execução de operações de pagamento através de um cartão de pagamento ou de um dispositivo semelhante; e 
c) Execução de transferências a crédito, incluindo ordens de domiciliação;</v>
      </c>
      <c r="G307" s="43" t="b">
        <f t="shared" ca="1" si="27"/>
        <v>0</v>
      </c>
      <c r="H307" s="73">
        <f t="shared" si="28"/>
        <v>7</v>
      </c>
      <c r="I307" s="73">
        <v>55</v>
      </c>
      <c r="J307" s="73">
        <v>2</v>
      </c>
      <c r="K307" s="72" t="str">
        <f t="shared" si="29"/>
        <v/>
      </c>
      <c r="L307" s="38" t="str">
        <f ca="1">VLOOKUP(B307,TA_Rubric!$A$1:$G$93,4+LEFT(Type!$B$1,1),)</f>
        <v>Não</v>
      </c>
    </row>
    <row r="308" spans="1:12" ht="63.95" customHeight="1" x14ac:dyDescent="0.25">
      <c r="A308" s="39">
        <f t="shared" ca="1" si="25"/>
        <v>4</v>
      </c>
      <c r="B308" s="39">
        <f t="shared" ca="1" si="26"/>
        <v>56</v>
      </c>
      <c r="C308" s="49"/>
      <c r="D308" s="16" t="b">
        <f t="shared" ca="1" si="30"/>
        <v>0</v>
      </c>
      <c r="E308" s="42" t="str">
        <f ca="1">_xlfn.IFNA(VLOOKUP(B308,Rubric[],2+VALUE(LEFT(Type!$B$1,1)),),"")</f>
        <v>3. Atividade em território nacional durante o período de referência - l) Indicação das jurisdições associadas a um risco mais elevado que tiveram operações com origem em ou destino para Portugal, com exceção das já reportadas ao abrigo nas alíneas e) e f), desde que o montante agregado das operações de ou para essas jurisdições seja igual ou superior, no período de referência, a € 1 000 000. - 21. ISO2</v>
      </c>
      <c r="F308" s="42" t="str">
        <f ca="1">_xlfn.IFNA(VLOOKUP(A308,Table4[[#All],[Id_Serv]:[Dsg_EN Servico]],2+VALUE(LEFT(Type!$B$1,1)),0),"")</f>
        <v>4. Execução de operações de pagamento no âmbito das quais os fundos são cobertos por uma linha de crédito concedida a um utilizador de serviços de pagamento, tais como: 
a) Execução de débitos diretos, incluindo os de carácter pontual; 
b) Execução de operações de pagamento através de um cartão de pagamento ou de um dispositivo semelhante; e 
c) Execução de transferências a crédito, incluindo ordens de domiciliação;</v>
      </c>
      <c r="G308" s="43" t="b">
        <f t="shared" ca="1" si="27"/>
        <v>0</v>
      </c>
      <c r="H308" s="73">
        <f t="shared" si="28"/>
        <v>7</v>
      </c>
      <c r="I308" s="73">
        <v>56</v>
      </c>
      <c r="J308" s="73">
        <v>2</v>
      </c>
      <c r="K308" s="72" t="str">
        <f t="shared" si="29"/>
        <v/>
      </c>
      <c r="L308" s="38" t="str">
        <f ca="1">VLOOKUP(B308,TA_Rubric!$A$1:$G$93,4+LEFT(Type!$B$1,1),)</f>
        <v>Não</v>
      </c>
    </row>
    <row r="309" spans="1:12" ht="63.95" customHeight="1" x14ac:dyDescent="0.25">
      <c r="A309" s="39">
        <f t="shared" ca="1" si="25"/>
        <v>4</v>
      </c>
      <c r="B309" s="39">
        <f t="shared" ca="1" si="26"/>
        <v>57</v>
      </c>
      <c r="C309" s="49"/>
      <c r="D309" s="16" t="b">
        <f t="shared" ca="1" si="30"/>
        <v>0</v>
      </c>
      <c r="E309" s="42" t="str">
        <f ca="1">_xlfn.IFNA(VLOOKUP(B309,Rubric[],2+VALUE(LEFT(Type!$B$1,1)),),"")</f>
        <v>3. Atividade em território nacional durante o período de referência - l) Indicação das jurisdições associadas a um risco mais elevado que tiveram operações com origem em ou destino para Portugal, com exceção das já reportadas ao abrigo nas alíneas e) e f), desde que o montante agregado das operações de ou para essas jurisdições seja igual ou superior, no período de referência, a € 1 000 000. - 22. ISO2</v>
      </c>
      <c r="F309" s="42" t="str">
        <f ca="1">_xlfn.IFNA(VLOOKUP(A309,Table4[[#All],[Id_Serv]:[Dsg_EN Servico]],2+VALUE(LEFT(Type!$B$1,1)),0),"")</f>
        <v>4. Execução de operações de pagamento no âmbito das quais os fundos são cobertos por uma linha de crédito concedida a um utilizador de serviços de pagamento, tais como: 
a) Execução de débitos diretos, incluindo os de carácter pontual; 
b) Execução de operações de pagamento através de um cartão de pagamento ou de um dispositivo semelhante; e 
c) Execução de transferências a crédito, incluindo ordens de domiciliação;</v>
      </c>
      <c r="G309" s="43" t="b">
        <f t="shared" ca="1" si="27"/>
        <v>0</v>
      </c>
      <c r="H309" s="73">
        <f t="shared" si="28"/>
        <v>7</v>
      </c>
      <c r="I309" s="73">
        <v>57</v>
      </c>
      <c r="J309" s="73">
        <v>2</v>
      </c>
      <c r="K309" s="72" t="str">
        <f t="shared" si="29"/>
        <v/>
      </c>
      <c r="L309" s="38" t="str">
        <f ca="1">VLOOKUP(B309,TA_Rubric!$A$1:$G$93,4+LEFT(Type!$B$1,1),)</f>
        <v>Não</v>
      </c>
    </row>
    <row r="310" spans="1:12" ht="63.95" customHeight="1" x14ac:dyDescent="0.25">
      <c r="A310" s="39">
        <f t="shared" ca="1" si="25"/>
        <v>4</v>
      </c>
      <c r="B310" s="39">
        <f t="shared" ca="1" si="26"/>
        <v>58</v>
      </c>
      <c r="C310" s="49"/>
      <c r="D310" s="16" t="b">
        <f t="shared" ca="1" si="30"/>
        <v>0</v>
      </c>
      <c r="E310" s="42" t="str">
        <f ca="1">_xlfn.IFNA(VLOOKUP(B310,Rubric[],2+VALUE(LEFT(Type!$B$1,1)),),"")</f>
        <v>3. Atividade em território nacional durante o período de referência - l) Indicação das jurisdições associadas a um risco mais elevado que tiveram operações com origem em ou destino para Portugal, com exceção das já reportadas ao abrigo nas alíneas e) e f), desde que o montante agregado das operações de ou para essas jurisdições seja igual ou superior, no período de referência, a € 1 000 000. - 23. ISO2</v>
      </c>
      <c r="F310" s="42" t="str">
        <f ca="1">_xlfn.IFNA(VLOOKUP(A310,Table4[[#All],[Id_Serv]:[Dsg_EN Servico]],2+VALUE(LEFT(Type!$B$1,1)),0),"")</f>
        <v>4. Execução de operações de pagamento no âmbito das quais os fundos são cobertos por uma linha de crédito concedida a um utilizador de serviços de pagamento, tais como: 
a) Execução de débitos diretos, incluindo os de carácter pontual; 
b) Execução de operações de pagamento através de um cartão de pagamento ou de um dispositivo semelhante; e 
c) Execução de transferências a crédito, incluindo ordens de domiciliação;</v>
      </c>
      <c r="G310" s="43" t="b">
        <f t="shared" ca="1" si="27"/>
        <v>0</v>
      </c>
      <c r="H310" s="73">
        <f t="shared" si="28"/>
        <v>7</v>
      </c>
      <c r="I310" s="73">
        <v>58</v>
      </c>
      <c r="J310" s="73">
        <v>2</v>
      </c>
      <c r="K310" s="72" t="str">
        <f t="shared" si="29"/>
        <v/>
      </c>
      <c r="L310" s="38" t="str">
        <f ca="1">VLOOKUP(B310,TA_Rubric!$A$1:$G$93,4+LEFT(Type!$B$1,1),)</f>
        <v>Não</v>
      </c>
    </row>
    <row r="311" spans="1:12" ht="63.95" customHeight="1" x14ac:dyDescent="0.25">
      <c r="A311" s="39">
        <f t="shared" ca="1" si="25"/>
        <v>4</v>
      </c>
      <c r="B311" s="39">
        <f t="shared" ca="1" si="26"/>
        <v>59</v>
      </c>
      <c r="C311" s="49"/>
      <c r="D311" s="16" t="b">
        <f t="shared" ca="1" si="30"/>
        <v>0</v>
      </c>
      <c r="E311" s="42" t="str">
        <f ca="1">_xlfn.IFNA(VLOOKUP(B311,Rubric[],2+VALUE(LEFT(Type!$B$1,1)),),"")</f>
        <v>3. Atividade em território nacional durante o período de referência - l) Indicação das jurisdições associadas a um risco mais elevado que tiveram operações com origem em ou destino para Portugal, com exceção das já reportadas ao abrigo nas alíneas e) e f), desde que o montante agregado das operações de ou para essas jurisdições seja igual ou superior, no período de referência, a € 1 000 000. - 24. ISO2</v>
      </c>
      <c r="F311" s="42" t="str">
        <f ca="1">_xlfn.IFNA(VLOOKUP(A311,Table4[[#All],[Id_Serv]:[Dsg_EN Servico]],2+VALUE(LEFT(Type!$B$1,1)),0),"")</f>
        <v>4. Execução de operações de pagamento no âmbito das quais os fundos são cobertos por uma linha de crédito concedida a um utilizador de serviços de pagamento, tais como: 
a) Execução de débitos diretos, incluindo os de carácter pontual; 
b) Execução de operações de pagamento através de um cartão de pagamento ou de um dispositivo semelhante; e 
c) Execução de transferências a crédito, incluindo ordens de domiciliação;</v>
      </c>
      <c r="G311" s="43" t="b">
        <f t="shared" ca="1" si="27"/>
        <v>0</v>
      </c>
      <c r="H311" s="73">
        <f t="shared" si="28"/>
        <v>7</v>
      </c>
      <c r="I311" s="73">
        <v>59</v>
      </c>
      <c r="J311" s="73">
        <v>2</v>
      </c>
      <c r="K311" s="72" t="str">
        <f t="shared" si="29"/>
        <v/>
      </c>
      <c r="L311" s="38" t="str">
        <f ca="1">VLOOKUP(B311,TA_Rubric!$A$1:$G$93,4+LEFT(Type!$B$1,1),)</f>
        <v>Não</v>
      </c>
    </row>
    <row r="312" spans="1:12" ht="63.95" customHeight="1" x14ac:dyDescent="0.25">
      <c r="A312" s="39">
        <f t="shared" ca="1" si="25"/>
        <v>4</v>
      </c>
      <c r="B312" s="39">
        <f t="shared" ca="1" si="26"/>
        <v>60</v>
      </c>
      <c r="C312" s="49"/>
      <c r="D312" s="16" t="b">
        <f t="shared" ca="1" si="30"/>
        <v>0</v>
      </c>
      <c r="E312" s="42" t="str">
        <f ca="1">_xlfn.IFNA(VLOOKUP(B312,Rubric[],2+VALUE(LEFT(Type!$B$1,1)),),"")</f>
        <v>3. Atividade em território nacional durante o período de referência - l) Indicação das jurisdições associadas a um risco mais elevado que tiveram operações com origem em ou destino para Portugal, com exceção das já reportadas ao abrigo nas alíneas e) e f), desde que o montante agregado das operações de ou para essas jurisdições seja igual ou superior, no período de referência, a € 1 000 000. - 25. ISO2</v>
      </c>
      <c r="F312" s="42" t="str">
        <f ca="1">_xlfn.IFNA(VLOOKUP(A312,Table4[[#All],[Id_Serv]:[Dsg_EN Servico]],2+VALUE(LEFT(Type!$B$1,1)),0),"")</f>
        <v>4. Execução de operações de pagamento no âmbito das quais os fundos são cobertos por uma linha de crédito concedida a um utilizador de serviços de pagamento, tais como: 
a) Execução de débitos diretos, incluindo os de carácter pontual; 
b) Execução de operações de pagamento através de um cartão de pagamento ou de um dispositivo semelhante; e 
c) Execução de transferências a crédito, incluindo ordens de domiciliação;</v>
      </c>
      <c r="G312" s="43" t="b">
        <f t="shared" ca="1" si="27"/>
        <v>0</v>
      </c>
      <c r="H312" s="73">
        <f t="shared" si="28"/>
        <v>7</v>
      </c>
      <c r="I312" s="73">
        <v>60</v>
      </c>
      <c r="J312" s="73">
        <v>2</v>
      </c>
      <c r="K312" s="72" t="str">
        <f t="shared" si="29"/>
        <v/>
      </c>
      <c r="L312" s="38" t="str">
        <f ca="1">VLOOKUP(B312,TA_Rubric!$A$1:$G$93,4+LEFT(Type!$B$1,1),)</f>
        <v>Não</v>
      </c>
    </row>
    <row r="313" spans="1:12" ht="63.95" customHeight="1" x14ac:dyDescent="0.25">
      <c r="A313" s="39">
        <f t="shared" ca="1" si="25"/>
        <v>4</v>
      </c>
      <c r="B313" s="39">
        <f t="shared" ca="1" si="26"/>
        <v>61</v>
      </c>
      <c r="C313" s="49"/>
      <c r="D313" s="16" t="b">
        <f t="shared" ca="1" si="30"/>
        <v>0</v>
      </c>
      <c r="E313" s="42" t="str">
        <f ca="1">_xlfn.IFNA(VLOOKUP(B313,Rubric[],2+VALUE(LEFT(Type!$B$1,1)),),"")</f>
        <v>3. Atividade em território nacional durante o período de referência - l) Indicação das jurisdições associadas a um risco mais elevado que tiveram operações com origem em ou destino para Portugal, com exceção das já reportadas ao abrigo nas alíneas e) e f), desde que o montante agregado das operações de ou para essas jurisdições seja igual ou superior, no período de referência, a € 1 000 000. - 26. ISO2</v>
      </c>
      <c r="F313" s="42" t="str">
        <f ca="1">_xlfn.IFNA(VLOOKUP(A313,Table4[[#All],[Id_Serv]:[Dsg_EN Servico]],2+VALUE(LEFT(Type!$B$1,1)),0),"")</f>
        <v>4. Execução de operações de pagamento no âmbito das quais os fundos são cobertos por uma linha de crédito concedida a um utilizador de serviços de pagamento, tais como: 
a) Execução de débitos diretos, incluindo os de carácter pontual; 
b) Execução de operações de pagamento através de um cartão de pagamento ou de um dispositivo semelhante; e 
c) Execução de transferências a crédito, incluindo ordens de domiciliação;</v>
      </c>
      <c r="G313" s="43" t="b">
        <f t="shared" ca="1" si="27"/>
        <v>0</v>
      </c>
      <c r="H313" s="73">
        <f t="shared" si="28"/>
        <v>7</v>
      </c>
      <c r="I313" s="73">
        <v>61</v>
      </c>
      <c r="J313" s="73">
        <v>2</v>
      </c>
      <c r="K313" s="72" t="str">
        <f t="shared" si="29"/>
        <v/>
      </c>
      <c r="L313" s="38" t="str">
        <f ca="1">VLOOKUP(B313,TA_Rubric!$A$1:$G$93,4+LEFT(Type!$B$1,1),)</f>
        <v>Não</v>
      </c>
    </row>
    <row r="314" spans="1:12" ht="63.95" customHeight="1" x14ac:dyDescent="0.25">
      <c r="A314" s="39">
        <f t="shared" ca="1" si="25"/>
        <v>4</v>
      </c>
      <c r="B314" s="39">
        <f t="shared" ca="1" si="26"/>
        <v>62</v>
      </c>
      <c r="C314" s="49"/>
      <c r="D314" s="16" t="b">
        <f t="shared" ca="1" si="30"/>
        <v>0</v>
      </c>
      <c r="E314" s="42" t="str">
        <f ca="1">_xlfn.IFNA(VLOOKUP(B314,Rubric[],2+VALUE(LEFT(Type!$B$1,1)),),"")</f>
        <v>3. Atividade em território nacional durante o período de referência - l) Indicação das jurisdições associadas a um risco mais elevado que tiveram operações com origem em ou destino para Portugal, com exceção das já reportadas ao abrigo nas alíneas e) e f), desde que o montante agregado das operações de ou para essas jurisdições seja igual ou superior, no período de referência, a € 1 000 000. - 27. ISO2</v>
      </c>
      <c r="F314" s="42" t="str">
        <f ca="1">_xlfn.IFNA(VLOOKUP(A314,Table4[[#All],[Id_Serv]:[Dsg_EN Servico]],2+VALUE(LEFT(Type!$B$1,1)),0),"")</f>
        <v>4. Execução de operações de pagamento no âmbito das quais os fundos são cobertos por uma linha de crédito concedida a um utilizador de serviços de pagamento, tais como: 
a) Execução de débitos diretos, incluindo os de carácter pontual; 
b) Execução de operações de pagamento através de um cartão de pagamento ou de um dispositivo semelhante; e 
c) Execução de transferências a crédito, incluindo ordens de domiciliação;</v>
      </c>
      <c r="G314" s="43" t="b">
        <f t="shared" ca="1" si="27"/>
        <v>0</v>
      </c>
      <c r="H314" s="73">
        <f t="shared" si="28"/>
        <v>7</v>
      </c>
      <c r="I314" s="73">
        <v>62</v>
      </c>
      <c r="J314" s="73">
        <v>2</v>
      </c>
      <c r="K314" s="72" t="str">
        <f t="shared" si="29"/>
        <v/>
      </c>
      <c r="L314" s="38" t="str">
        <f ca="1">VLOOKUP(B314,TA_Rubric!$A$1:$G$93,4+LEFT(Type!$B$1,1),)</f>
        <v>Não</v>
      </c>
    </row>
    <row r="315" spans="1:12" ht="63.95" customHeight="1" x14ac:dyDescent="0.25">
      <c r="A315" s="39">
        <f t="shared" ca="1" si="25"/>
        <v>4</v>
      </c>
      <c r="B315" s="39">
        <f t="shared" ca="1" si="26"/>
        <v>63</v>
      </c>
      <c r="C315" s="49"/>
      <c r="D315" s="16" t="b">
        <f t="shared" ca="1" si="30"/>
        <v>0</v>
      </c>
      <c r="E315" s="42" t="str">
        <f ca="1">_xlfn.IFNA(VLOOKUP(B315,Rubric[],2+VALUE(LEFT(Type!$B$1,1)),),"")</f>
        <v>3. Atividade em território nacional durante o período de referência - l) Indicação das jurisdições associadas a um risco mais elevado que tiveram operações com origem em ou destino para Portugal, com exceção das já reportadas ao abrigo nas alíneas e) e f), desde que o montante agregado das operações de ou para essas jurisdições seja igual ou superior, no período de referência, a € 1 000 000. - 28. ISO2</v>
      </c>
      <c r="F315" s="42" t="str">
        <f ca="1">_xlfn.IFNA(VLOOKUP(A315,Table4[[#All],[Id_Serv]:[Dsg_EN Servico]],2+VALUE(LEFT(Type!$B$1,1)),0),"")</f>
        <v>4. Execução de operações de pagamento no âmbito das quais os fundos são cobertos por uma linha de crédito concedida a um utilizador de serviços de pagamento, tais como: 
a) Execução de débitos diretos, incluindo os de carácter pontual; 
b) Execução de operações de pagamento através de um cartão de pagamento ou de um dispositivo semelhante; e 
c) Execução de transferências a crédito, incluindo ordens de domiciliação;</v>
      </c>
      <c r="G315" s="43" t="b">
        <f t="shared" ca="1" si="27"/>
        <v>0</v>
      </c>
      <c r="H315" s="73">
        <f t="shared" si="28"/>
        <v>7</v>
      </c>
      <c r="I315" s="73">
        <v>63</v>
      </c>
      <c r="J315" s="73">
        <v>2</v>
      </c>
      <c r="K315" s="72" t="str">
        <f t="shared" si="29"/>
        <v/>
      </c>
      <c r="L315" s="38" t="str">
        <f ca="1">VLOOKUP(B315,TA_Rubric!$A$1:$G$93,4+LEFT(Type!$B$1,1),)</f>
        <v>Não</v>
      </c>
    </row>
    <row r="316" spans="1:12" ht="63.95" customHeight="1" x14ac:dyDescent="0.25">
      <c r="A316" s="39">
        <f t="shared" ca="1" si="25"/>
        <v>4</v>
      </c>
      <c r="B316" s="39">
        <f t="shared" ca="1" si="26"/>
        <v>64</v>
      </c>
      <c r="C316" s="49"/>
      <c r="D316" s="16" t="b">
        <f t="shared" ca="1" si="30"/>
        <v>0</v>
      </c>
      <c r="E316" s="42" t="str">
        <f ca="1">_xlfn.IFNA(VLOOKUP(B316,Rubric[],2+VALUE(LEFT(Type!$B$1,1)),),"")</f>
        <v>3. Atividade em território nacional durante o período de referência - l) Indicação das jurisdições associadas a um risco mais elevado que tiveram operações com origem em ou destino para Portugal, com exceção das já reportadas ao abrigo nas alíneas e) e f), desde que o montante agregado das operações de ou para essas jurisdições seja igual ou superior, no período de referência, a € 1 000 000. - 29. ISO2</v>
      </c>
      <c r="F316" s="42" t="str">
        <f ca="1">_xlfn.IFNA(VLOOKUP(A316,Table4[[#All],[Id_Serv]:[Dsg_EN Servico]],2+VALUE(LEFT(Type!$B$1,1)),0),"")</f>
        <v>4. Execução de operações de pagamento no âmbito das quais os fundos são cobertos por uma linha de crédito concedida a um utilizador de serviços de pagamento, tais como: 
a) Execução de débitos diretos, incluindo os de carácter pontual; 
b) Execução de operações de pagamento através de um cartão de pagamento ou de um dispositivo semelhante; e 
c) Execução de transferências a crédito, incluindo ordens de domiciliação;</v>
      </c>
      <c r="G316" s="43" t="b">
        <f t="shared" ca="1" si="27"/>
        <v>0</v>
      </c>
      <c r="H316" s="73">
        <f t="shared" si="28"/>
        <v>7</v>
      </c>
      <c r="I316" s="73">
        <v>64</v>
      </c>
      <c r="J316" s="73">
        <v>2</v>
      </c>
      <c r="K316" s="72" t="str">
        <f t="shared" si="29"/>
        <v/>
      </c>
      <c r="L316" s="38" t="str">
        <f ca="1">VLOOKUP(B316,TA_Rubric!$A$1:$G$93,4+LEFT(Type!$B$1,1),)</f>
        <v>Não</v>
      </c>
    </row>
    <row r="317" spans="1:12" ht="63.95" customHeight="1" x14ac:dyDescent="0.25">
      <c r="A317" s="39">
        <f t="shared" ca="1" si="25"/>
        <v>4</v>
      </c>
      <c r="B317" s="39">
        <f t="shared" ca="1" si="26"/>
        <v>65</v>
      </c>
      <c r="C317" s="49"/>
      <c r="D317" s="16" t="b">
        <f t="shared" ca="1" si="30"/>
        <v>0</v>
      </c>
      <c r="E317" s="42" t="str">
        <f ca="1">_xlfn.IFNA(VLOOKUP(B317,Rubric[],2+VALUE(LEFT(Type!$B$1,1)),),"")</f>
        <v>3. Atividade em território nacional durante o período de referência - l) Indicação das jurisdições associadas a um risco mais elevado que tiveram operações com origem em ou destino para Portugal, com exceção das já reportadas ao abrigo nas alíneas e) e f), desde que o montante agregado das operações de ou para essas jurisdições seja igual ou superior, no período de referência, a € 1 000 000. - 30. ISO2</v>
      </c>
      <c r="F317" s="42" t="str">
        <f ca="1">_xlfn.IFNA(VLOOKUP(A317,Table4[[#All],[Id_Serv]:[Dsg_EN Servico]],2+VALUE(LEFT(Type!$B$1,1)),0),"")</f>
        <v>4. Execução de operações de pagamento no âmbito das quais os fundos são cobertos por uma linha de crédito concedida a um utilizador de serviços de pagamento, tais como: 
a) Execução de débitos diretos, incluindo os de carácter pontual; 
b) Execução de operações de pagamento através de um cartão de pagamento ou de um dispositivo semelhante; e 
c) Execução de transferências a crédito, incluindo ordens de domiciliação;</v>
      </c>
      <c r="G317" s="43" t="b">
        <f t="shared" ca="1" si="27"/>
        <v>0</v>
      </c>
      <c r="H317" s="73">
        <f t="shared" si="28"/>
        <v>7</v>
      </c>
      <c r="I317" s="73">
        <v>65</v>
      </c>
      <c r="J317" s="73">
        <v>2</v>
      </c>
      <c r="K317" s="72" t="str">
        <f t="shared" si="29"/>
        <v/>
      </c>
      <c r="L317" s="38" t="str">
        <f ca="1">VLOOKUP(B317,TA_Rubric!$A$1:$G$93,4+LEFT(Type!$B$1,1),)</f>
        <v>Não</v>
      </c>
    </row>
    <row r="318" spans="1:12" ht="63.95" customHeight="1" x14ac:dyDescent="0.25">
      <c r="A318" s="39">
        <f t="shared" ca="1" si="25"/>
        <v>4</v>
      </c>
      <c r="B318" s="39">
        <f t="shared" ca="1" si="26"/>
        <v>66</v>
      </c>
      <c r="C318" s="49"/>
      <c r="D318" s="16" t="b">
        <f t="shared" ca="1" si="30"/>
        <v>0</v>
      </c>
      <c r="E318" s="42" t="str">
        <f ca="1">_xlfn.IFNA(VLOOKUP(B318,Rubric[],2+VALUE(LEFT(Type!$B$1,1)),),"")</f>
        <v>3. Atividade em território nacional durante o período de referência - l) Indicação das jurisdições associadas a um risco mais elevado que tiveram operações com origem em ou destino para Portugal, com exceção das já reportadas ao abrigo nas alíneas e) e f), desde que o montante agregado das operações de ou para essas jurisdições seja igual ou superior, no período de referência, a € 1 000 000. - 31. ISO2</v>
      </c>
      <c r="F318" s="42" t="str">
        <f ca="1">_xlfn.IFNA(VLOOKUP(A318,Table4[[#All],[Id_Serv]:[Dsg_EN Servico]],2+VALUE(LEFT(Type!$B$1,1)),0),"")</f>
        <v>4. Execução de operações de pagamento no âmbito das quais os fundos são cobertos por uma linha de crédito concedida a um utilizador de serviços de pagamento, tais como: 
a) Execução de débitos diretos, incluindo os de carácter pontual; 
b) Execução de operações de pagamento através de um cartão de pagamento ou de um dispositivo semelhante; e 
c) Execução de transferências a crédito, incluindo ordens de domiciliação;</v>
      </c>
      <c r="G318" s="43" t="b">
        <f t="shared" ca="1" si="27"/>
        <v>0</v>
      </c>
      <c r="H318" s="73">
        <f t="shared" si="28"/>
        <v>7</v>
      </c>
      <c r="I318" s="73">
        <v>66</v>
      </c>
      <c r="J318" s="73">
        <v>2</v>
      </c>
      <c r="K318" s="72" t="str">
        <f t="shared" si="29"/>
        <v/>
      </c>
      <c r="L318" s="38" t="str">
        <f ca="1">VLOOKUP(B318,TA_Rubric!$A$1:$G$93,4+LEFT(Type!$B$1,1),)</f>
        <v>Não</v>
      </c>
    </row>
    <row r="319" spans="1:12" ht="63.95" customHeight="1" x14ac:dyDescent="0.25">
      <c r="A319" s="39">
        <f t="shared" ca="1" si="25"/>
        <v>4</v>
      </c>
      <c r="B319" s="39">
        <f t="shared" ca="1" si="26"/>
        <v>67</v>
      </c>
      <c r="C319" s="49"/>
      <c r="D319" s="16" t="b">
        <f t="shared" ca="1" si="30"/>
        <v>0</v>
      </c>
      <c r="E319" s="42" t="str">
        <f ca="1">_xlfn.IFNA(VLOOKUP(B319,Rubric[],2+VALUE(LEFT(Type!$B$1,1)),),"")</f>
        <v>3. Atividade em território nacional durante o período de referência - l) Indicação das jurisdições associadas a um risco mais elevado que tiveram operações com origem em ou destino para Portugal, com exceção das já reportadas ao abrigo nas alíneas e) e f), desde que o montante agregado das operações de ou para essas jurisdições seja igual ou superior, no período de referência, a € 1 000 000. - 32. ISO2</v>
      </c>
      <c r="F319" s="42" t="str">
        <f ca="1">_xlfn.IFNA(VLOOKUP(A319,Table4[[#All],[Id_Serv]:[Dsg_EN Servico]],2+VALUE(LEFT(Type!$B$1,1)),0),"")</f>
        <v>4. Execução de operações de pagamento no âmbito das quais os fundos são cobertos por uma linha de crédito concedida a um utilizador de serviços de pagamento, tais como: 
a) Execução de débitos diretos, incluindo os de carácter pontual; 
b) Execução de operações de pagamento através de um cartão de pagamento ou de um dispositivo semelhante; e 
c) Execução de transferências a crédito, incluindo ordens de domiciliação;</v>
      </c>
      <c r="G319" s="43" t="b">
        <f t="shared" ca="1" si="27"/>
        <v>0</v>
      </c>
      <c r="H319" s="73">
        <f t="shared" si="28"/>
        <v>7</v>
      </c>
      <c r="I319" s="73">
        <v>67</v>
      </c>
      <c r="J319" s="73">
        <v>2</v>
      </c>
      <c r="K319" s="72" t="str">
        <f t="shared" si="29"/>
        <v/>
      </c>
      <c r="L319" s="38" t="str">
        <f ca="1">VLOOKUP(B319,TA_Rubric!$A$1:$G$93,4+LEFT(Type!$B$1,1),)</f>
        <v>Não</v>
      </c>
    </row>
    <row r="320" spans="1:12" ht="63.95" customHeight="1" x14ac:dyDescent="0.25">
      <c r="A320" s="39">
        <f t="shared" ca="1" si="25"/>
        <v>4</v>
      </c>
      <c r="B320" s="39">
        <f t="shared" ca="1" si="26"/>
        <v>68</v>
      </c>
      <c r="C320" s="49"/>
      <c r="D320" s="16" t="b">
        <f t="shared" ca="1" si="30"/>
        <v>0</v>
      </c>
      <c r="E320" s="42" t="str">
        <f ca="1">_xlfn.IFNA(VLOOKUP(B320,Rubric[],2+VALUE(LEFT(Type!$B$1,1)),),"")</f>
        <v>3. Atividade em território nacional durante o período de referência - l) Indicação das jurisdições associadas a um risco mais elevado que tiveram operações com origem em ou destino para Portugal, com exceção das já reportadas ao abrigo nas alíneas e) e f), desde que o montante agregado das operações de ou para essas jurisdições seja igual ou superior, no período de referência, a € 1 000 000. - 33. ISO2</v>
      </c>
      <c r="F320" s="42" t="str">
        <f ca="1">_xlfn.IFNA(VLOOKUP(A320,Table4[[#All],[Id_Serv]:[Dsg_EN Servico]],2+VALUE(LEFT(Type!$B$1,1)),0),"")</f>
        <v>4. Execução de operações de pagamento no âmbito das quais os fundos são cobertos por uma linha de crédito concedida a um utilizador de serviços de pagamento, tais como: 
a) Execução de débitos diretos, incluindo os de carácter pontual; 
b) Execução de operações de pagamento através de um cartão de pagamento ou de um dispositivo semelhante; e 
c) Execução de transferências a crédito, incluindo ordens de domiciliação;</v>
      </c>
      <c r="G320" s="43" t="b">
        <f t="shared" ca="1" si="27"/>
        <v>0</v>
      </c>
      <c r="H320" s="73">
        <f t="shared" si="28"/>
        <v>7</v>
      </c>
      <c r="I320" s="73">
        <v>68</v>
      </c>
      <c r="J320" s="73">
        <v>2</v>
      </c>
      <c r="K320" s="72" t="str">
        <f t="shared" si="29"/>
        <v/>
      </c>
      <c r="L320" s="38" t="str">
        <f ca="1">VLOOKUP(B320,TA_Rubric!$A$1:$G$93,4+LEFT(Type!$B$1,1),)</f>
        <v>Não</v>
      </c>
    </row>
    <row r="321" spans="1:12" ht="63.95" customHeight="1" x14ac:dyDescent="0.25">
      <c r="A321" s="39">
        <f t="shared" ca="1" si="25"/>
        <v>4</v>
      </c>
      <c r="B321" s="39">
        <f t="shared" ca="1" si="26"/>
        <v>69</v>
      </c>
      <c r="C321" s="49"/>
      <c r="D321" s="16" t="b">
        <f t="shared" ca="1" si="30"/>
        <v>0</v>
      </c>
      <c r="E321" s="42" t="str">
        <f ca="1">_xlfn.IFNA(VLOOKUP(B321,Rubric[],2+VALUE(LEFT(Type!$B$1,1)),),"")</f>
        <v>3. Atividade em território nacional durante o período de referência - l) Indicação das jurisdições associadas a um risco mais elevado que tiveram operações com origem em ou destino para Portugal, com exceção das já reportadas ao abrigo nas alíneas e) e f), desde que o montante agregado das operações de ou para essas jurisdições seja igual ou superior, no período de referência, a € 1 000 000. - 34. ISO2</v>
      </c>
      <c r="F321" s="42" t="str">
        <f ca="1">_xlfn.IFNA(VLOOKUP(A321,Table4[[#All],[Id_Serv]:[Dsg_EN Servico]],2+VALUE(LEFT(Type!$B$1,1)),0),"")</f>
        <v>4. Execução de operações de pagamento no âmbito das quais os fundos são cobertos por uma linha de crédito concedida a um utilizador de serviços de pagamento, tais como: 
a) Execução de débitos diretos, incluindo os de carácter pontual; 
b) Execução de operações de pagamento através de um cartão de pagamento ou de um dispositivo semelhante; e 
c) Execução de transferências a crédito, incluindo ordens de domiciliação;</v>
      </c>
      <c r="G321" s="43" t="b">
        <f t="shared" ca="1" si="27"/>
        <v>0</v>
      </c>
      <c r="H321" s="73">
        <f t="shared" si="28"/>
        <v>7</v>
      </c>
      <c r="I321" s="73">
        <v>69</v>
      </c>
      <c r="J321" s="73">
        <v>2</v>
      </c>
      <c r="K321" s="72" t="str">
        <f t="shared" si="29"/>
        <v/>
      </c>
      <c r="L321" s="38" t="str">
        <f ca="1">VLOOKUP(B321,TA_Rubric!$A$1:$G$93,4+LEFT(Type!$B$1,1),)</f>
        <v>Não</v>
      </c>
    </row>
    <row r="322" spans="1:12" ht="63.95" customHeight="1" x14ac:dyDescent="0.25">
      <c r="A322" s="39">
        <f t="shared" ref="A322:A385" ca="1" si="31">INDIRECT("Type!"&amp;ADDRESS(H322,J322))</f>
        <v>4</v>
      </c>
      <c r="B322" s="39">
        <f t="shared" ref="B322:B385" ca="1" si="32">IF(A322="","",I322)</f>
        <v>70</v>
      </c>
      <c r="C322" s="49"/>
      <c r="D322" s="16" t="b">
        <f t="shared" ca="1" si="30"/>
        <v>0</v>
      </c>
      <c r="E322" s="42" t="str">
        <f ca="1">_xlfn.IFNA(VLOOKUP(B322,Rubric[],2+VALUE(LEFT(Type!$B$1,1)),),"")</f>
        <v>3. Atividade em território nacional durante o período de referência - l) Indicação das jurisdições associadas a um risco mais elevado que tiveram operações com origem em ou destino para Portugal, com exceção das já reportadas ao abrigo nas alíneas e) e f), desde que o montante agregado das operações de ou para essas jurisdições seja igual ou superior, no período de referência, a € 1 000 000. - 35. ISO2</v>
      </c>
      <c r="F322" s="42" t="str">
        <f ca="1">_xlfn.IFNA(VLOOKUP(A322,Table4[[#All],[Id_Serv]:[Dsg_EN Servico]],2+VALUE(LEFT(Type!$B$1,1)),0),"")</f>
        <v>4. Execução de operações de pagamento no âmbito das quais os fundos são cobertos por uma linha de crédito concedida a um utilizador de serviços de pagamento, tais como: 
a) Execução de débitos diretos, incluindo os de carácter pontual; 
b) Execução de operações de pagamento através de um cartão de pagamento ou de um dispositivo semelhante; e 
c) Execução de transferências a crédito, incluindo ordens de domiciliação;</v>
      </c>
      <c r="G322" s="43" t="b">
        <f t="shared" ref="G322:G385" ca="1" si="33">IF(A322="",FALSE,INDIRECT("Type!"&amp;ADDRESS(H322,J322+2)))</f>
        <v>0</v>
      </c>
      <c r="H322" s="73">
        <f t="shared" si="28"/>
        <v>7</v>
      </c>
      <c r="I322" s="73">
        <v>70</v>
      </c>
      <c r="J322" s="73">
        <v>2</v>
      </c>
      <c r="K322" s="72" t="str">
        <f t="shared" si="29"/>
        <v/>
      </c>
      <c r="L322" s="38" t="str">
        <f ca="1">VLOOKUP(B322,TA_Rubric!$A$1:$G$93,4+LEFT(Type!$B$1,1),)</f>
        <v>Não</v>
      </c>
    </row>
    <row r="323" spans="1:12" ht="63.95" customHeight="1" x14ac:dyDescent="0.25">
      <c r="A323" s="39">
        <f t="shared" ca="1" si="31"/>
        <v>4</v>
      </c>
      <c r="B323" s="39">
        <f t="shared" ca="1" si="32"/>
        <v>71</v>
      </c>
      <c r="C323" s="49"/>
      <c r="D323" s="16" t="b">
        <f t="shared" ca="1" si="30"/>
        <v>0</v>
      </c>
      <c r="E323" s="42" t="str">
        <f ca="1">_xlfn.IFNA(VLOOKUP(B323,Rubric[],2+VALUE(LEFT(Type!$B$1,1)),),"")</f>
        <v>3. Atividade em território nacional durante o período de referência - l) Indicação das jurisdições associadas a um risco mais elevado que tiveram operações com origem em ou destino para Portugal, com exceção das já reportadas ao abrigo nas alíneas e) e f), desde que o montante agregado das operações de ou para essas jurisdições seja igual ou superior, no período de referência, a € 1 000 000. - 36. ISO2</v>
      </c>
      <c r="F323" s="42" t="str">
        <f ca="1">_xlfn.IFNA(VLOOKUP(A323,Table4[[#All],[Id_Serv]:[Dsg_EN Servico]],2+VALUE(LEFT(Type!$B$1,1)),0),"")</f>
        <v>4. Execução de operações de pagamento no âmbito das quais os fundos são cobertos por uma linha de crédito concedida a um utilizador de serviços de pagamento, tais como: 
a) Execução de débitos diretos, incluindo os de carácter pontual; 
b) Execução de operações de pagamento através de um cartão de pagamento ou de um dispositivo semelhante; e 
c) Execução de transferências a crédito, incluindo ordens de domiciliação;</v>
      </c>
      <c r="G323" s="43" t="b">
        <f t="shared" ca="1" si="33"/>
        <v>0</v>
      </c>
      <c r="H323" s="73">
        <f t="shared" ref="H323:H386" si="34">IF(I322&gt;I323,H322+1,H322)</f>
        <v>7</v>
      </c>
      <c r="I323" s="73">
        <v>71</v>
      </c>
      <c r="J323" s="73">
        <v>2</v>
      </c>
      <c r="K323" s="72" t="str">
        <f t="shared" ref="K323:K386" si="35">IF(C323&lt;&gt;"",1,"")</f>
        <v/>
      </c>
      <c r="L323" s="38" t="str">
        <f ca="1">VLOOKUP(B323,TA_Rubric!$A$1:$G$93,4+LEFT(Type!$B$1,1),)</f>
        <v>Não</v>
      </c>
    </row>
    <row r="324" spans="1:12" ht="63.95" customHeight="1" x14ac:dyDescent="0.25">
      <c r="A324" s="39">
        <f t="shared" ca="1" si="31"/>
        <v>4</v>
      </c>
      <c r="B324" s="39">
        <f t="shared" ca="1" si="32"/>
        <v>72</v>
      </c>
      <c r="C324" s="49"/>
      <c r="D324" s="16" t="b">
        <f t="shared" ca="1" si="30"/>
        <v>0</v>
      </c>
      <c r="E324" s="42" t="str">
        <f ca="1">_xlfn.IFNA(VLOOKUP(B324,Rubric[],2+VALUE(LEFT(Type!$B$1,1)),),"")</f>
        <v>3. Atividade em território nacional durante o período de referência - l) Indicação das jurisdições associadas a um risco mais elevado que tiveram operações com origem em ou destino para Portugal, com exceção das já reportadas ao abrigo nas alíneas e) e f), desde que o montante agregado das operações de ou para essas jurisdições seja igual ou superior, no período de referência, a € 1 000 000. - 37. ISO2</v>
      </c>
      <c r="F324" s="42" t="str">
        <f ca="1">_xlfn.IFNA(VLOOKUP(A324,Table4[[#All],[Id_Serv]:[Dsg_EN Servico]],2+VALUE(LEFT(Type!$B$1,1)),0),"")</f>
        <v>4. Execução de operações de pagamento no âmbito das quais os fundos são cobertos por uma linha de crédito concedida a um utilizador de serviços de pagamento, tais como: 
a) Execução de débitos diretos, incluindo os de carácter pontual; 
b) Execução de operações de pagamento através de um cartão de pagamento ou de um dispositivo semelhante; e 
c) Execução de transferências a crédito, incluindo ordens de domiciliação;</v>
      </c>
      <c r="G324" s="43" t="b">
        <f t="shared" ca="1" si="33"/>
        <v>0</v>
      </c>
      <c r="H324" s="73">
        <f t="shared" si="34"/>
        <v>7</v>
      </c>
      <c r="I324" s="73">
        <v>72</v>
      </c>
      <c r="J324" s="73">
        <v>2</v>
      </c>
      <c r="K324" s="72" t="str">
        <f t="shared" si="35"/>
        <v/>
      </c>
      <c r="L324" s="38" t="str">
        <f ca="1">VLOOKUP(B324,TA_Rubric!$A$1:$G$93,4+LEFT(Type!$B$1,1),)</f>
        <v>Não</v>
      </c>
    </row>
    <row r="325" spans="1:12" ht="63.95" customHeight="1" x14ac:dyDescent="0.25">
      <c r="A325" s="39">
        <f t="shared" ca="1" si="31"/>
        <v>4</v>
      </c>
      <c r="B325" s="39">
        <f t="shared" ca="1" si="32"/>
        <v>73</v>
      </c>
      <c r="C325" s="49"/>
      <c r="D325" s="16" t="b">
        <f t="shared" ca="1" si="30"/>
        <v>0</v>
      </c>
      <c r="E325" s="42" t="str">
        <f ca="1">_xlfn.IFNA(VLOOKUP(B325,Rubric[],2+VALUE(LEFT(Type!$B$1,1)),),"")</f>
        <v>3. Atividade em território nacional durante o período de referência - l) Indicação das jurisdições associadas a um risco mais elevado que tiveram operações com origem em ou destino para Portugal, com exceção das já reportadas ao abrigo nas alíneas e) e f), desde que o montante agregado das operações de ou para essas jurisdições seja igual ou superior, no período de referência, a € 1 000 000. - 38. ISO2</v>
      </c>
      <c r="F325" s="42" t="str">
        <f ca="1">_xlfn.IFNA(VLOOKUP(A325,Table4[[#All],[Id_Serv]:[Dsg_EN Servico]],2+VALUE(LEFT(Type!$B$1,1)),0),"")</f>
        <v>4. Execução de operações de pagamento no âmbito das quais os fundos são cobertos por uma linha de crédito concedida a um utilizador de serviços de pagamento, tais como: 
a) Execução de débitos diretos, incluindo os de carácter pontual; 
b) Execução de operações de pagamento através de um cartão de pagamento ou de um dispositivo semelhante; e 
c) Execução de transferências a crédito, incluindo ordens de domiciliação;</v>
      </c>
      <c r="G325" s="43" t="b">
        <f t="shared" ca="1" si="33"/>
        <v>0</v>
      </c>
      <c r="H325" s="73">
        <f t="shared" si="34"/>
        <v>7</v>
      </c>
      <c r="I325" s="73">
        <v>73</v>
      </c>
      <c r="J325" s="73">
        <v>2</v>
      </c>
      <c r="K325" s="72" t="str">
        <f t="shared" si="35"/>
        <v/>
      </c>
      <c r="L325" s="38" t="str">
        <f ca="1">VLOOKUP(B325,TA_Rubric!$A$1:$G$93,4+LEFT(Type!$B$1,1),)</f>
        <v>Não</v>
      </c>
    </row>
    <row r="326" spans="1:12" ht="63.95" customHeight="1" x14ac:dyDescent="0.25">
      <c r="A326" s="39">
        <f t="shared" ca="1" si="31"/>
        <v>4</v>
      </c>
      <c r="B326" s="39">
        <f t="shared" ca="1" si="32"/>
        <v>74</v>
      </c>
      <c r="C326" s="49"/>
      <c r="D326" s="16" t="b">
        <f t="shared" ca="1" si="30"/>
        <v>0</v>
      </c>
      <c r="E326" s="42" t="str">
        <f ca="1">_xlfn.IFNA(VLOOKUP(B326,Rubric[],2+VALUE(LEFT(Type!$B$1,1)),),"")</f>
        <v>3. Atividade em território nacional durante o período de referência - l) Indicação das jurisdições associadas a um risco mais elevado que tiveram operações com origem em ou destino para Portugal, com exceção das já reportadas ao abrigo nas alíneas e) e f), desde que o montante agregado das operações de ou para essas jurisdições seja igual ou superior, no período de referência, a € 1 000 000. - 39. ISO2</v>
      </c>
      <c r="F326" s="42" t="str">
        <f ca="1">_xlfn.IFNA(VLOOKUP(A326,Table4[[#All],[Id_Serv]:[Dsg_EN Servico]],2+VALUE(LEFT(Type!$B$1,1)),0),"")</f>
        <v>4. Execução de operações de pagamento no âmbito das quais os fundos são cobertos por uma linha de crédito concedida a um utilizador de serviços de pagamento, tais como: 
a) Execução de débitos diretos, incluindo os de carácter pontual; 
b) Execução de operações de pagamento através de um cartão de pagamento ou de um dispositivo semelhante; e 
c) Execução de transferências a crédito, incluindo ordens de domiciliação;</v>
      </c>
      <c r="G326" s="43" t="b">
        <f t="shared" ca="1" si="33"/>
        <v>0</v>
      </c>
      <c r="H326" s="73">
        <f t="shared" si="34"/>
        <v>7</v>
      </c>
      <c r="I326" s="73">
        <v>74</v>
      </c>
      <c r="J326" s="73">
        <v>2</v>
      </c>
      <c r="K326" s="72" t="str">
        <f t="shared" si="35"/>
        <v/>
      </c>
      <c r="L326" s="38" t="str">
        <f ca="1">VLOOKUP(B326,TA_Rubric!$A$1:$G$93,4+LEFT(Type!$B$1,1),)</f>
        <v>Não</v>
      </c>
    </row>
    <row r="327" spans="1:12" ht="63.95" customHeight="1" x14ac:dyDescent="0.25">
      <c r="A327" s="39">
        <f t="shared" ca="1" si="31"/>
        <v>4</v>
      </c>
      <c r="B327" s="39">
        <f t="shared" ca="1" si="32"/>
        <v>75</v>
      </c>
      <c r="C327" s="49"/>
      <c r="D327" s="16" t="b">
        <f t="shared" ca="1" si="30"/>
        <v>0</v>
      </c>
      <c r="E327" s="42" t="str">
        <f ca="1">_xlfn.IFNA(VLOOKUP(B327,Rubric[],2+VALUE(LEFT(Type!$B$1,1)),),"")</f>
        <v>3. Atividade em território nacional durante o período de referência - l) Indicação das jurisdições associadas a um risco mais elevado que tiveram operações com origem em ou destino para Portugal, com exceção das já reportadas ao abrigo nas alíneas e) e f), desde que o montante agregado das operações de ou para essas jurisdições seja igual ou superior, no período de referência, a € 1 000 000. - 40. ISO2</v>
      </c>
      <c r="F327" s="42" t="str">
        <f ca="1">_xlfn.IFNA(VLOOKUP(A327,Table4[[#All],[Id_Serv]:[Dsg_EN Servico]],2+VALUE(LEFT(Type!$B$1,1)),0),"")</f>
        <v>4. Execução de operações de pagamento no âmbito das quais os fundos são cobertos por uma linha de crédito concedida a um utilizador de serviços de pagamento, tais como: 
a) Execução de débitos diretos, incluindo os de carácter pontual; 
b) Execução de operações de pagamento através de um cartão de pagamento ou de um dispositivo semelhante; e 
c) Execução de transferências a crédito, incluindo ordens de domiciliação;</v>
      </c>
      <c r="G327" s="43" t="b">
        <f t="shared" ca="1" si="33"/>
        <v>0</v>
      </c>
      <c r="H327" s="73">
        <f t="shared" si="34"/>
        <v>7</v>
      </c>
      <c r="I327" s="73">
        <v>75</v>
      </c>
      <c r="J327" s="73">
        <v>2</v>
      </c>
      <c r="K327" s="72" t="str">
        <f t="shared" si="35"/>
        <v/>
      </c>
      <c r="L327" s="38" t="str">
        <f ca="1">VLOOKUP(B327,TA_Rubric!$A$1:$G$93,4+LEFT(Type!$B$1,1),)</f>
        <v>Não</v>
      </c>
    </row>
    <row r="328" spans="1:12" ht="63.95" customHeight="1" x14ac:dyDescent="0.25">
      <c r="A328" s="39">
        <f t="shared" ca="1" si="31"/>
        <v>4</v>
      </c>
      <c r="B328" s="39">
        <f t="shared" ca="1" si="32"/>
        <v>76</v>
      </c>
      <c r="C328" s="49"/>
      <c r="D328" s="16" t="b">
        <f t="shared" ca="1" si="30"/>
        <v>0</v>
      </c>
      <c r="E328" s="42" t="str">
        <f ca="1">_xlfn.IFNA(VLOOKUP(B328,Rubric[],2+VALUE(LEFT(Type!$B$1,1)),),"")</f>
        <v>3. Atividade em território nacional durante o período de referência - l) Indicação das jurisdições associadas a um risco mais elevado que tiveram operações com origem em ou destino para Portugal, com exceção das já reportadas ao abrigo nas alíneas e) e f), desde que o montante agregado das operações de ou para essas jurisdições seja igual ou superior, no período de referência, a € 1 000 000. - 41. ISO2</v>
      </c>
      <c r="F328" s="42" t="str">
        <f ca="1">_xlfn.IFNA(VLOOKUP(A328,Table4[[#All],[Id_Serv]:[Dsg_EN Servico]],2+VALUE(LEFT(Type!$B$1,1)),0),"")</f>
        <v>4. Execução de operações de pagamento no âmbito das quais os fundos são cobertos por uma linha de crédito concedida a um utilizador de serviços de pagamento, tais como: 
a) Execução de débitos diretos, incluindo os de carácter pontual; 
b) Execução de operações de pagamento através de um cartão de pagamento ou de um dispositivo semelhante; e 
c) Execução de transferências a crédito, incluindo ordens de domiciliação;</v>
      </c>
      <c r="G328" s="43" t="b">
        <f t="shared" ca="1" si="33"/>
        <v>0</v>
      </c>
      <c r="H328" s="73">
        <f t="shared" si="34"/>
        <v>7</v>
      </c>
      <c r="I328" s="73">
        <v>76</v>
      </c>
      <c r="J328" s="73">
        <v>2</v>
      </c>
      <c r="K328" s="72" t="str">
        <f t="shared" si="35"/>
        <v/>
      </c>
      <c r="L328" s="38" t="str">
        <f ca="1">VLOOKUP(B328,TA_Rubric!$A$1:$G$93,4+LEFT(Type!$B$1,1),)</f>
        <v>Não</v>
      </c>
    </row>
    <row r="329" spans="1:12" ht="63.95" customHeight="1" x14ac:dyDescent="0.25">
      <c r="A329" s="39">
        <f t="shared" ca="1" si="31"/>
        <v>4</v>
      </c>
      <c r="B329" s="39">
        <f t="shared" ca="1" si="32"/>
        <v>77</v>
      </c>
      <c r="C329" s="49"/>
      <c r="D329" s="16" t="b">
        <f t="shared" ca="1" si="30"/>
        <v>0</v>
      </c>
      <c r="E329" s="42" t="str">
        <f ca="1">_xlfn.IFNA(VLOOKUP(B329,Rubric[],2+VALUE(LEFT(Type!$B$1,1)),),"")</f>
        <v>3. Atividade em território nacional durante o período de referência - l) Indicação das jurisdições associadas a um risco mais elevado que tiveram operações com origem em ou destino para Portugal, com exceção das já reportadas ao abrigo nas alíneas e) e f), desde que o montante agregado das operações de ou para essas jurisdições seja igual ou superior, no período de referência, a € 1 000 000. - 42. ISO2</v>
      </c>
      <c r="F329" s="42" t="str">
        <f ca="1">_xlfn.IFNA(VLOOKUP(A329,Table4[[#All],[Id_Serv]:[Dsg_EN Servico]],2+VALUE(LEFT(Type!$B$1,1)),0),"")</f>
        <v>4. Execução de operações de pagamento no âmbito das quais os fundos são cobertos por uma linha de crédito concedida a um utilizador de serviços de pagamento, tais como: 
a) Execução de débitos diretos, incluindo os de carácter pontual; 
b) Execução de operações de pagamento através de um cartão de pagamento ou de um dispositivo semelhante; e 
c) Execução de transferências a crédito, incluindo ordens de domiciliação;</v>
      </c>
      <c r="G329" s="43" t="b">
        <f t="shared" ca="1" si="33"/>
        <v>0</v>
      </c>
      <c r="H329" s="73">
        <f t="shared" si="34"/>
        <v>7</v>
      </c>
      <c r="I329" s="73">
        <v>77</v>
      </c>
      <c r="J329" s="73">
        <v>2</v>
      </c>
      <c r="K329" s="72" t="str">
        <f t="shared" si="35"/>
        <v/>
      </c>
      <c r="L329" s="38" t="str">
        <f ca="1">VLOOKUP(B329,TA_Rubric!$A$1:$G$93,4+LEFT(Type!$B$1,1),)</f>
        <v>Não</v>
      </c>
    </row>
    <row r="330" spans="1:12" ht="63.95" customHeight="1" x14ac:dyDescent="0.25">
      <c r="A330" s="39">
        <f t="shared" ca="1" si="31"/>
        <v>4</v>
      </c>
      <c r="B330" s="39">
        <f t="shared" ca="1" si="32"/>
        <v>78</v>
      </c>
      <c r="C330" s="49"/>
      <c r="D330" s="16" t="b">
        <f t="shared" ca="1" si="30"/>
        <v>0</v>
      </c>
      <c r="E330" s="42" t="str">
        <f ca="1">_xlfn.IFNA(VLOOKUP(B330,Rubric[],2+VALUE(LEFT(Type!$B$1,1)),),"")</f>
        <v>3. Atividade em território nacional durante o período de referência - l) Indicação das jurisdições associadas a um risco mais elevado que tiveram operações com origem em ou destino para Portugal, com exceção das já reportadas ao abrigo nas alíneas e) e f), desde que o montante agregado das operações de ou para essas jurisdições seja igual ou superior, no período de referência, a € 1 000 000. - 43. ISO2</v>
      </c>
      <c r="F330" s="42" t="str">
        <f ca="1">_xlfn.IFNA(VLOOKUP(A330,Table4[[#All],[Id_Serv]:[Dsg_EN Servico]],2+VALUE(LEFT(Type!$B$1,1)),0),"")</f>
        <v>4. Execução de operações de pagamento no âmbito das quais os fundos são cobertos por uma linha de crédito concedida a um utilizador de serviços de pagamento, tais como: 
a) Execução de débitos diretos, incluindo os de carácter pontual; 
b) Execução de operações de pagamento através de um cartão de pagamento ou de um dispositivo semelhante; e 
c) Execução de transferências a crédito, incluindo ordens de domiciliação;</v>
      </c>
      <c r="G330" s="43" t="b">
        <f t="shared" ca="1" si="33"/>
        <v>0</v>
      </c>
      <c r="H330" s="73">
        <f t="shared" si="34"/>
        <v>7</v>
      </c>
      <c r="I330" s="73">
        <v>78</v>
      </c>
      <c r="J330" s="73">
        <v>2</v>
      </c>
      <c r="K330" s="72" t="str">
        <f t="shared" si="35"/>
        <v/>
      </c>
      <c r="L330" s="38" t="str">
        <f ca="1">VLOOKUP(B330,TA_Rubric!$A$1:$G$93,4+LEFT(Type!$B$1,1),)</f>
        <v>Não</v>
      </c>
    </row>
    <row r="331" spans="1:12" ht="63.95" customHeight="1" x14ac:dyDescent="0.25">
      <c r="A331" s="39">
        <f t="shared" ca="1" si="31"/>
        <v>4</v>
      </c>
      <c r="B331" s="39">
        <f t="shared" ca="1" si="32"/>
        <v>79</v>
      </c>
      <c r="C331" s="49"/>
      <c r="D331" s="16" t="b">
        <f t="shared" ca="1" si="30"/>
        <v>0</v>
      </c>
      <c r="E331" s="42" t="str">
        <f ca="1">_xlfn.IFNA(VLOOKUP(B331,Rubric[],2+VALUE(LEFT(Type!$B$1,1)),),"")</f>
        <v>3. Atividade em território nacional durante o período de referência - l) Indicação das jurisdições associadas a um risco mais elevado que tiveram operações com origem em ou destino para Portugal, com exceção das já reportadas ao abrigo nas alíneas e) e f), desde que o montante agregado das operações de ou para essas jurisdições seja igual ou superior, no período de referência, a € 1 000 000. - 44. ISO2</v>
      </c>
      <c r="F331" s="42" t="str">
        <f ca="1">_xlfn.IFNA(VLOOKUP(A331,Table4[[#All],[Id_Serv]:[Dsg_EN Servico]],2+VALUE(LEFT(Type!$B$1,1)),0),"")</f>
        <v>4. Execução de operações de pagamento no âmbito das quais os fundos são cobertos por uma linha de crédito concedida a um utilizador de serviços de pagamento, tais como: 
a) Execução de débitos diretos, incluindo os de carácter pontual; 
b) Execução de operações de pagamento através de um cartão de pagamento ou de um dispositivo semelhante; e 
c) Execução de transferências a crédito, incluindo ordens de domiciliação;</v>
      </c>
      <c r="G331" s="43" t="b">
        <f t="shared" ca="1" si="33"/>
        <v>0</v>
      </c>
      <c r="H331" s="73">
        <f t="shared" si="34"/>
        <v>7</v>
      </c>
      <c r="I331" s="73">
        <v>79</v>
      </c>
      <c r="J331" s="73">
        <v>2</v>
      </c>
      <c r="K331" s="72" t="str">
        <f t="shared" si="35"/>
        <v/>
      </c>
      <c r="L331" s="38" t="str">
        <f ca="1">VLOOKUP(B331,TA_Rubric!$A$1:$G$93,4+LEFT(Type!$B$1,1),)</f>
        <v>Não</v>
      </c>
    </row>
    <row r="332" spans="1:12" ht="63.95" customHeight="1" x14ac:dyDescent="0.25">
      <c r="A332" s="39">
        <f t="shared" ca="1" si="31"/>
        <v>4</v>
      </c>
      <c r="B332" s="39">
        <f t="shared" ca="1" si="32"/>
        <v>80</v>
      </c>
      <c r="C332" s="49"/>
      <c r="D332" s="16" t="b">
        <f t="shared" ca="1" si="30"/>
        <v>0</v>
      </c>
      <c r="E332" s="42" t="str">
        <f ca="1">_xlfn.IFNA(VLOOKUP(B332,Rubric[],2+VALUE(LEFT(Type!$B$1,1)),),"")</f>
        <v>3. Atividade em território nacional durante o período de referência - l) Indicação das jurisdições associadas a um risco mais elevado que tiveram operações com origem em ou destino para Portugal, com exceção das já reportadas ao abrigo nas alíneas e) e f), desde que o montante agregado das operações de ou para essas jurisdições seja igual ou superior, no período de referência, a € 1 000 000. - 45. ISO2</v>
      </c>
      <c r="F332" s="42" t="str">
        <f ca="1">_xlfn.IFNA(VLOOKUP(A332,Table4[[#All],[Id_Serv]:[Dsg_EN Servico]],2+VALUE(LEFT(Type!$B$1,1)),0),"")</f>
        <v>4. Execução de operações de pagamento no âmbito das quais os fundos são cobertos por uma linha de crédito concedida a um utilizador de serviços de pagamento, tais como: 
a) Execução de débitos diretos, incluindo os de carácter pontual; 
b) Execução de operações de pagamento através de um cartão de pagamento ou de um dispositivo semelhante; e 
c) Execução de transferências a crédito, incluindo ordens de domiciliação;</v>
      </c>
      <c r="G332" s="43" t="b">
        <f t="shared" ca="1" si="33"/>
        <v>0</v>
      </c>
      <c r="H332" s="73">
        <f t="shared" si="34"/>
        <v>7</v>
      </c>
      <c r="I332" s="73">
        <v>80</v>
      </c>
      <c r="J332" s="73">
        <v>2</v>
      </c>
      <c r="K332" s="72" t="str">
        <f t="shared" si="35"/>
        <v/>
      </c>
      <c r="L332" s="38" t="str">
        <f ca="1">VLOOKUP(B332,TA_Rubric!$A$1:$G$93,4+LEFT(Type!$B$1,1),)</f>
        <v>Não</v>
      </c>
    </row>
    <row r="333" spans="1:12" ht="63.95" customHeight="1" x14ac:dyDescent="0.25">
      <c r="A333" s="39">
        <f t="shared" ca="1" si="31"/>
        <v>4</v>
      </c>
      <c r="B333" s="39">
        <f t="shared" ca="1" si="32"/>
        <v>81</v>
      </c>
      <c r="C333" s="49"/>
      <c r="D333" s="16" t="b">
        <f t="shared" ca="1" si="30"/>
        <v>0</v>
      </c>
      <c r="E333" s="42" t="str">
        <f ca="1">_xlfn.IFNA(VLOOKUP(B333,Rubric[],2+VALUE(LEFT(Type!$B$1,1)),),"")</f>
        <v>3. Atividade em território nacional durante o período de referência - l) Indicação das jurisdições associadas a um risco mais elevado que tiveram operações com origem em ou destino para Portugal, com exceção das já reportadas ao abrigo nas alíneas e) e f), desde que o montante agregado das operações de ou para essas jurisdições seja igual ou superior, no período de referência, a € 1 000 000. - 46. ISO2</v>
      </c>
      <c r="F333" s="42" t="str">
        <f ca="1">_xlfn.IFNA(VLOOKUP(A333,Table4[[#All],[Id_Serv]:[Dsg_EN Servico]],2+VALUE(LEFT(Type!$B$1,1)),0),"")</f>
        <v>4. Execução de operações de pagamento no âmbito das quais os fundos são cobertos por uma linha de crédito concedida a um utilizador de serviços de pagamento, tais como: 
a) Execução de débitos diretos, incluindo os de carácter pontual; 
b) Execução de operações de pagamento através de um cartão de pagamento ou de um dispositivo semelhante; e 
c) Execução de transferências a crédito, incluindo ordens de domiciliação;</v>
      </c>
      <c r="G333" s="43" t="b">
        <f t="shared" ca="1" si="33"/>
        <v>0</v>
      </c>
      <c r="H333" s="73">
        <f t="shared" si="34"/>
        <v>7</v>
      </c>
      <c r="I333" s="73">
        <v>81</v>
      </c>
      <c r="J333" s="73">
        <v>2</v>
      </c>
      <c r="K333" s="72" t="str">
        <f t="shared" si="35"/>
        <v/>
      </c>
      <c r="L333" s="38" t="str">
        <f ca="1">VLOOKUP(B333,TA_Rubric!$A$1:$G$93,4+LEFT(Type!$B$1,1),)</f>
        <v>Não</v>
      </c>
    </row>
    <row r="334" spans="1:12" ht="63.95" customHeight="1" x14ac:dyDescent="0.25">
      <c r="A334" s="39">
        <f t="shared" ca="1" si="31"/>
        <v>4</v>
      </c>
      <c r="B334" s="39">
        <f t="shared" ca="1" si="32"/>
        <v>82</v>
      </c>
      <c r="C334" s="49"/>
      <c r="D334" s="16" t="b">
        <f t="shared" ca="1" si="30"/>
        <v>0</v>
      </c>
      <c r="E334" s="42" t="str">
        <f ca="1">_xlfn.IFNA(VLOOKUP(B334,Rubric[],2+VALUE(LEFT(Type!$B$1,1)),),"")</f>
        <v>3. Atividade em território nacional durante o período de referência - l) Indicação das jurisdições associadas a um risco mais elevado que tiveram operações com origem em ou destino para Portugal, com exceção das já reportadas ao abrigo nas alíneas e) e f), desde que o montante agregado das operações de ou para essas jurisdições seja igual ou superior, no período de referência, a € 1 000 000. - 47. ISO2</v>
      </c>
      <c r="F334" s="42" t="str">
        <f ca="1">_xlfn.IFNA(VLOOKUP(A334,Table4[[#All],[Id_Serv]:[Dsg_EN Servico]],2+VALUE(LEFT(Type!$B$1,1)),0),"")</f>
        <v>4. Execução de operações de pagamento no âmbito das quais os fundos são cobertos por uma linha de crédito concedida a um utilizador de serviços de pagamento, tais como: 
a) Execução de débitos diretos, incluindo os de carácter pontual; 
b) Execução de operações de pagamento através de um cartão de pagamento ou de um dispositivo semelhante; e 
c) Execução de transferências a crédito, incluindo ordens de domiciliação;</v>
      </c>
      <c r="G334" s="43" t="b">
        <f t="shared" ca="1" si="33"/>
        <v>0</v>
      </c>
      <c r="H334" s="73">
        <f t="shared" si="34"/>
        <v>7</v>
      </c>
      <c r="I334" s="73">
        <v>82</v>
      </c>
      <c r="J334" s="73">
        <v>2</v>
      </c>
      <c r="K334" s="72" t="str">
        <f t="shared" si="35"/>
        <v/>
      </c>
      <c r="L334" s="38" t="str">
        <f ca="1">VLOOKUP(B334,TA_Rubric!$A$1:$G$93,4+LEFT(Type!$B$1,1),)</f>
        <v>Não</v>
      </c>
    </row>
    <row r="335" spans="1:12" ht="63.95" customHeight="1" x14ac:dyDescent="0.25">
      <c r="A335" s="39">
        <f t="shared" ca="1" si="31"/>
        <v>4</v>
      </c>
      <c r="B335" s="39">
        <f t="shared" ca="1" si="32"/>
        <v>83</v>
      </c>
      <c r="C335" s="49"/>
      <c r="D335" s="16" t="b">
        <f t="shared" ca="1" si="30"/>
        <v>0</v>
      </c>
      <c r="E335" s="42" t="str">
        <f ca="1">_xlfn.IFNA(VLOOKUP(B335,Rubric[],2+VALUE(LEFT(Type!$B$1,1)),),"")</f>
        <v>3. Atividade em território nacional durante o período de referência - l) Indicação das jurisdições associadas a um risco mais elevado que tiveram operações com origem em ou destino para Portugal, com exceção das já reportadas ao abrigo nas alíneas e) e f), desde que o montante agregado das operações de ou para essas jurisdições seja igual ou superior, no período de referência, a € 1 000 000. - 48. ISO2</v>
      </c>
      <c r="F335" s="42" t="str">
        <f ca="1">_xlfn.IFNA(VLOOKUP(A335,Table4[[#All],[Id_Serv]:[Dsg_EN Servico]],2+VALUE(LEFT(Type!$B$1,1)),0),"")</f>
        <v>4. Execução de operações de pagamento no âmbito das quais os fundos são cobertos por uma linha de crédito concedida a um utilizador de serviços de pagamento, tais como: 
a) Execução de débitos diretos, incluindo os de carácter pontual; 
b) Execução de operações de pagamento através de um cartão de pagamento ou de um dispositivo semelhante; e 
c) Execução de transferências a crédito, incluindo ordens de domiciliação;</v>
      </c>
      <c r="G335" s="43" t="b">
        <f t="shared" ca="1" si="33"/>
        <v>0</v>
      </c>
      <c r="H335" s="73">
        <f t="shared" si="34"/>
        <v>7</v>
      </c>
      <c r="I335" s="73">
        <v>83</v>
      </c>
      <c r="J335" s="73">
        <v>2</v>
      </c>
      <c r="K335" s="72" t="str">
        <f t="shared" si="35"/>
        <v/>
      </c>
      <c r="L335" s="38" t="str">
        <f ca="1">VLOOKUP(B335,TA_Rubric!$A$1:$G$93,4+LEFT(Type!$B$1,1),)</f>
        <v>Não</v>
      </c>
    </row>
    <row r="336" spans="1:12" ht="63.95" customHeight="1" x14ac:dyDescent="0.25">
      <c r="A336" s="39">
        <f t="shared" ca="1" si="31"/>
        <v>4</v>
      </c>
      <c r="B336" s="39">
        <f t="shared" ca="1" si="32"/>
        <v>84</v>
      </c>
      <c r="C336" s="49"/>
      <c r="D336" s="16" t="b">
        <f t="shared" ca="1" si="30"/>
        <v>0</v>
      </c>
      <c r="E336" s="42" t="str">
        <f ca="1">_xlfn.IFNA(VLOOKUP(B336,Rubric[],2+VALUE(LEFT(Type!$B$1,1)),),"")</f>
        <v>3. Atividade em território nacional durante o período de referência - l) Indicação das jurisdições associadas a um risco mais elevado que tiveram operações com origem em ou destino para Portugal, com exceção das já reportadas ao abrigo nas alíneas e) e f), desde que o montante agregado das operações de ou para essas jurisdições seja igual ou superior, no período de referência, a € 1 000 000. - 49. ISO2</v>
      </c>
      <c r="F336" s="42" t="str">
        <f ca="1">_xlfn.IFNA(VLOOKUP(A336,Table4[[#All],[Id_Serv]:[Dsg_EN Servico]],2+VALUE(LEFT(Type!$B$1,1)),0),"")</f>
        <v>4. Execução de operações de pagamento no âmbito das quais os fundos são cobertos por uma linha de crédito concedida a um utilizador de serviços de pagamento, tais como: 
a) Execução de débitos diretos, incluindo os de carácter pontual; 
b) Execução de operações de pagamento através de um cartão de pagamento ou de um dispositivo semelhante; e 
c) Execução de transferências a crédito, incluindo ordens de domiciliação;</v>
      </c>
      <c r="G336" s="43" t="b">
        <f t="shared" ca="1" si="33"/>
        <v>0</v>
      </c>
      <c r="H336" s="73">
        <f t="shared" si="34"/>
        <v>7</v>
      </c>
      <c r="I336" s="73">
        <v>84</v>
      </c>
      <c r="J336" s="73">
        <v>2</v>
      </c>
      <c r="K336" s="72" t="str">
        <f t="shared" si="35"/>
        <v/>
      </c>
      <c r="L336" s="38" t="str">
        <f ca="1">VLOOKUP(B336,TA_Rubric!$A$1:$G$93,4+LEFT(Type!$B$1,1),)</f>
        <v>Não</v>
      </c>
    </row>
    <row r="337" spans="1:12" ht="63.95" customHeight="1" x14ac:dyDescent="0.25">
      <c r="A337" s="39">
        <f t="shared" ca="1" si="31"/>
        <v>4</v>
      </c>
      <c r="B337" s="39">
        <f t="shared" ca="1" si="32"/>
        <v>85</v>
      </c>
      <c r="C337" s="49"/>
      <c r="D337" s="16" t="b">
        <f t="shared" ca="1" si="30"/>
        <v>0</v>
      </c>
      <c r="E337" s="42" t="str">
        <f ca="1">_xlfn.IFNA(VLOOKUP(B337,Rubric[],2+VALUE(LEFT(Type!$B$1,1)),),"")</f>
        <v>3. Atividade em território nacional durante o período de referência - l) Indicação das jurisdições associadas a um risco mais elevado que tiveram operações com origem em ou destino para Portugal, com exceção das já reportadas ao abrigo nas alíneas e) e f), desde que o montante agregado das operações de ou para essas jurisdições seja igual ou superior, no período de referência, a € 1 000 000. - 50. ISO2</v>
      </c>
      <c r="F337" s="42" t="str">
        <f ca="1">_xlfn.IFNA(VLOOKUP(A337,Table4[[#All],[Id_Serv]:[Dsg_EN Servico]],2+VALUE(LEFT(Type!$B$1,1)),0),"")</f>
        <v>4. Execução de operações de pagamento no âmbito das quais os fundos são cobertos por uma linha de crédito concedida a um utilizador de serviços de pagamento, tais como: 
a) Execução de débitos diretos, incluindo os de carácter pontual; 
b) Execução de operações de pagamento através de um cartão de pagamento ou de um dispositivo semelhante; e 
c) Execução de transferências a crédito, incluindo ordens de domiciliação;</v>
      </c>
      <c r="G337" s="43" t="b">
        <f t="shared" ca="1" si="33"/>
        <v>0</v>
      </c>
      <c r="H337" s="73">
        <f t="shared" si="34"/>
        <v>7</v>
      </c>
      <c r="I337" s="73">
        <v>85</v>
      </c>
      <c r="J337" s="73">
        <v>2</v>
      </c>
      <c r="K337" s="72" t="str">
        <f t="shared" si="35"/>
        <v/>
      </c>
      <c r="L337" s="38" t="str">
        <f ca="1">VLOOKUP(B337,TA_Rubric!$A$1:$G$93,4+LEFT(Type!$B$1,1),)</f>
        <v>Não</v>
      </c>
    </row>
    <row r="338" spans="1:12" ht="63.95" customHeight="1" x14ac:dyDescent="0.25">
      <c r="A338" s="38">
        <f t="shared" ca="1" si="31"/>
        <v>5</v>
      </c>
      <c r="B338" s="38">
        <f t="shared" ca="1" si="32"/>
        <v>2</v>
      </c>
      <c r="C338" s="49"/>
      <c r="D338" s="15" t="b">
        <f t="shared" ca="1" si="30"/>
        <v>0</v>
      </c>
      <c r="E338" s="40" t="str">
        <f ca="1">_xlfn.IFNA(VLOOKUP(B338,Rubric[],2+VALUE(LEFT(Type!$B$1,1)),),"")</f>
        <v>3. Atividade em território nacional durante o período de referência - a) Número total de operações realizadas com origem em Portugal;</v>
      </c>
      <c r="F338" s="40" t="str">
        <f ca="1">_xlfn.IFNA(VLOOKUP(A338,Table4[[#All],[Id_Serv]:[Dsg_EN Servico]],2+VALUE(LEFT(Type!$B$1,1)),0),"")</f>
        <v>5. Emissão de instrumentos de pagamento</v>
      </c>
      <c r="G338" s="41" t="b">
        <f t="shared" ca="1" si="33"/>
        <v>0</v>
      </c>
      <c r="H338" s="72">
        <f t="shared" si="34"/>
        <v>8</v>
      </c>
      <c r="I338" s="72">
        <v>2</v>
      </c>
      <c r="J338" s="72">
        <v>2</v>
      </c>
      <c r="K338" s="72" t="str">
        <f t="shared" si="35"/>
        <v/>
      </c>
      <c r="L338" s="38" t="str">
        <f ca="1">VLOOKUP(B338,TA_Rubric!$A$1:$G$93,4+LEFT(Type!$B$1,1),)</f>
        <v>Sim</v>
      </c>
    </row>
    <row r="339" spans="1:12" ht="63.95" customHeight="1" x14ac:dyDescent="0.25">
      <c r="A339" s="39">
        <f t="shared" ca="1" si="31"/>
        <v>5</v>
      </c>
      <c r="B339" s="39">
        <f t="shared" ca="1" si="32"/>
        <v>3</v>
      </c>
      <c r="C339" s="49"/>
      <c r="D339" s="16" t="b">
        <f t="shared" ca="1" si="30"/>
        <v>0</v>
      </c>
      <c r="E339" s="42" t="str">
        <f ca="1">_xlfn.IFNA(VLOOKUP(B339,Rubric[],2+VALUE(LEFT(Type!$B$1,1)),),"")</f>
        <v>3. Atividade em território nacional durante o período de referência - b) Montante agregado, em euros, das operações realizadas com origem em Portugal;</v>
      </c>
      <c r="F339" s="42" t="str">
        <f ca="1">_xlfn.IFNA(VLOOKUP(A339,Table4[[#All],[Id_Serv]:[Dsg_EN Servico]],2+VALUE(LEFT(Type!$B$1,1)),0),"")</f>
        <v>5. Emissão de instrumentos de pagamento</v>
      </c>
      <c r="G339" s="43" t="b">
        <f t="shared" ca="1" si="33"/>
        <v>0</v>
      </c>
      <c r="H339" s="73">
        <f t="shared" si="34"/>
        <v>8</v>
      </c>
      <c r="I339" s="73">
        <v>3</v>
      </c>
      <c r="J339" s="73">
        <v>2</v>
      </c>
      <c r="K339" s="72" t="str">
        <f t="shared" si="35"/>
        <v/>
      </c>
      <c r="L339" s="38" t="str">
        <f ca="1">VLOOKUP(B339,TA_Rubric!$A$1:$G$93,4+LEFT(Type!$B$1,1),)</f>
        <v>Sim</v>
      </c>
    </row>
    <row r="340" spans="1:12" ht="63.95" customHeight="1" x14ac:dyDescent="0.25">
      <c r="A340" s="39">
        <f t="shared" ca="1" si="31"/>
        <v>5</v>
      </c>
      <c r="B340" s="39">
        <f t="shared" ca="1" si="32"/>
        <v>4</v>
      </c>
      <c r="C340" s="49"/>
      <c r="D340" s="16" t="b">
        <f t="shared" ca="1" si="30"/>
        <v>0</v>
      </c>
      <c r="E340" s="42" t="str">
        <f ca="1">_xlfn.IFNA(VLOOKUP(B340,Rubric[],2+VALUE(LEFT(Type!$B$1,1)),),"")</f>
        <v>3. Atividade em território nacional durante o período de referência - c) Número total de operações realizadas com destino para Portugal;</v>
      </c>
      <c r="F340" s="42" t="str">
        <f ca="1">_xlfn.IFNA(VLOOKUP(A340,Table4[[#All],[Id_Serv]:[Dsg_EN Servico]],2+VALUE(LEFT(Type!$B$1,1)),0),"")</f>
        <v>5. Emissão de instrumentos de pagamento</v>
      </c>
      <c r="G340" s="43" t="b">
        <f t="shared" ca="1" si="33"/>
        <v>0</v>
      </c>
      <c r="H340" s="73">
        <f t="shared" si="34"/>
        <v>8</v>
      </c>
      <c r="I340" s="73">
        <v>4</v>
      </c>
      <c r="J340" s="73">
        <v>2</v>
      </c>
      <c r="K340" s="72" t="str">
        <f t="shared" si="35"/>
        <v/>
      </c>
      <c r="L340" s="38" t="str">
        <f ca="1">VLOOKUP(B340,TA_Rubric!$A$1:$G$93,4+LEFT(Type!$B$1,1),)</f>
        <v>Sim</v>
      </c>
    </row>
    <row r="341" spans="1:12" ht="63.95" customHeight="1" x14ac:dyDescent="0.25">
      <c r="A341" s="39">
        <f t="shared" ca="1" si="31"/>
        <v>5</v>
      </c>
      <c r="B341" s="39">
        <f t="shared" ca="1" si="32"/>
        <v>5</v>
      </c>
      <c r="C341" s="49"/>
      <c r="D341" s="16" t="b">
        <f t="shared" ca="1" si="30"/>
        <v>0</v>
      </c>
      <c r="E341" s="42" t="str">
        <f ca="1">_xlfn.IFNA(VLOOKUP(B341,Rubric[],2+VALUE(LEFT(Type!$B$1,1)),),"")</f>
        <v>3. Atividade em território nacional durante o período de referência - d) Montante agregado, em euros, das operações realizadas com destino para Portugal;</v>
      </c>
      <c r="F341" s="42" t="str">
        <f ca="1">_xlfn.IFNA(VLOOKUP(A341,Table4[[#All],[Id_Serv]:[Dsg_EN Servico]],2+VALUE(LEFT(Type!$B$1,1)),0),"")</f>
        <v>5. Emissão de instrumentos de pagamento</v>
      </c>
      <c r="G341" s="43" t="b">
        <f t="shared" ca="1" si="33"/>
        <v>0</v>
      </c>
      <c r="H341" s="73">
        <f t="shared" si="34"/>
        <v>8</v>
      </c>
      <c r="I341" s="73">
        <v>5</v>
      </c>
      <c r="J341" s="73">
        <v>2</v>
      </c>
      <c r="K341" s="72" t="str">
        <f t="shared" si="35"/>
        <v/>
      </c>
      <c r="L341" s="38" t="str">
        <f ca="1">VLOOKUP(B341,TA_Rubric!$A$1:$G$93,4+LEFT(Type!$B$1,1),)</f>
        <v>Sim</v>
      </c>
    </row>
    <row r="342" spans="1:12" ht="63.95" customHeight="1" x14ac:dyDescent="0.25">
      <c r="A342" s="39">
        <f t="shared" ca="1" si="31"/>
        <v>5</v>
      </c>
      <c r="B342" s="39">
        <f t="shared" ca="1" si="32"/>
        <v>6</v>
      </c>
      <c r="C342" s="49"/>
      <c r="D342" s="16" t="b">
        <f t="shared" ca="1" si="30"/>
        <v>0</v>
      </c>
      <c r="E342" s="42" t="str">
        <f ca="1">_xlfn.IFNA(VLOOKUP(B342,Rubric[],2+VALUE(LEFT(Type!$B$1,1)),),"")</f>
        <v>3. Atividade em território nacional durante o período de referência - e) Indicação das 10 jurisdições de destino das operações com origem em Portugal que apresentam o montante agregado mais elevado de operações; - 1.  ISO2</v>
      </c>
      <c r="F342" s="42" t="str">
        <f ca="1">_xlfn.IFNA(VLOOKUP(A342,Table4[[#All],[Id_Serv]:[Dsg_EN Servico]],2+VALUE(LEFT(Type!$B$1,1)),0),"")</f>
        <v>5. Emissão de instrumentos de pagamento</v>
      </c>
      <c r="G342" s="43" t="b">
        <f t="shared" ca="1" si="33"/>
        <v>0</v>
      </c>
      <c r="H342" s="73">
        <f t="shared" si="34"/>
        <v>8</v>
      </c>
      <c r="I342" s="73">
        <v>6</v>
      </c>
      <c r="J342" s="73">
        <v>2</v>
      </c>
      <c r="K342" s="72" t="str">
        <f t="shared" si="35"/>
        <v/>
      </c>
      <c r="L342" s="38" t="str">
        <f ca="1">VLOOKUP(B342,TA_Rubric!$A$1:$G$93,4+LEFT(Type!$B$1,1),)</f>
        <v>Não</v>
      </c>
    </row>
    <row r="343" spans="1:12" ht="63.95" customHeight="1" x14ac:dyDescent="0.25">
      <c r="A343" s="39">
        <f t="shared" ca="1" si="31"/>
        <v>5</v>
      </c>
      <c r="B343" s="39">
        <f t="shared" ca="1" si="32"/>
        <v>7</v>
      </c>
      <c r="C343" s="49"/>
      <c r="D343" s="16" t="b">
        <f t="shared" ca="1" si="30"/>
        <v>0</v>
      </c>
      <c r="E343" s="42" t="str">
        <f ca="1">_xlfn.IFNA(VLOOKUP(B343,Rubric[],2+VALUE(LEFT(Type!$B$1,1)),),"")</f>
        <v>3. Atividade em território nacional durante o período de referência - e) Indicação das 10 jurisdições de destino das operações com origem em Portugal que apresentam o montante agregado mais elevado de operações; - 2.  ISO2</v>
      </c>
      <c r="F343" s="42" t="str">
        <f ca="1">_xlfn.IFNA(VLOOKUP(A343,Table4[[#All],[Id_Serv]:[Dsg_EN Servico]],2+VALUE(LEFT(Type!$B$1,1)),0),"")</f>
        <v>5. Emissão de instrumentos de pagamento</v>
      </c>
      <c r="G343" s="43" t="b">
        <f t="shared" ca="1" si="33"/>
        <v>0</v>
      </c>
      <c r="H343" s="73">
        <f t="shared" si="34"/>
        <v>8</v>
      </c>
      <c r="I343" s="73">
        <v>7</v>
      </c>
      <c r="J343" s="73">
        <v>2</v>
      </c>
      <c r="K343" s="72" t="str">
        <f t="shared" si="35"/>
        <v/>
      </c>
      <c r="L343" s="38" t="str">
        <f ca="1">VLOOKUP(B343,TA_Rubric!$A$1:$G$93,4+LEFT(Type!$B$1,1),)</f>
        <v>Não</v>
      </c>
    </row>
    <row r="344" spans="1:12" ht="63.95" customHeight="1" x14ac:dyDescent="0.25">
      <c r="A344" s="39">
        <f t="shared" ca="1" si="31"/>
        <v>5</v>
      </c>
      <c r="B344" s="39">
        <f t="shared" ca="1" si="32"/>
        <v>8</v>
      </c>
      <c r="C344" s="49"/>
      <c r="D344" s="16" t="b">
        <f t="shared" ca="1" si="30"/>
        <v>0</v>
      </c>
      <c r="E344" s="42" t="str">
        <f ca="1">_xlfn.IFNA(VLOOKUP(B344,Rubric[],2+VALUE(LEFT(Type!$B$1,1)),),"")</f>
        <v>3. Atividade em território nacional durante o período de referência - e) Indicação das 10 jurisdições de destino das operações com origem em Portugal que apresentam o montante agregado mais elevado de operações; - 3.  ISO2</v>
      </c>
      <c r="F344" s="42" t="str">
        <f ca="1">_xlfn.IFNA(VLOOKUP(A344,Table4[[#All],[Id_Serv]:[Dsg_EN Servico]],2+VALUE(LEFT(Type!$B$1,1)),0),"")</f>
        <v>5. Emissão de instrumentos de pagamento</v>
      </c>
      <c r="G344" s="43" t="b">
        <f t="shared" ca="1" si="33"/>
        <v>0</v>
      </c>
      <c r="H344" s="73">
        <f t="shared" si="34"/>
        <v>8</v>
      </c>
      <c r="I344" s="73">
        <v>8</v>
      </c>
      <c r="J344" s="73">
        <v>2</v>
      </c>
      <c r="K344" s="72" t="str">
        <f t="shared" si="35"/>
        <v/>
      </c>
      <c r="L344" s="38" t="str">
        <f ca="1">VLOOKUP(B344,TA_Rubric!$A$1:$G$93,4+LEFT(Type!$B$1,1),)</f>
        <v>Não</v>
      </c>
    </row>
    <row r="345" spans="1:12" ht="63.95" customHeight="1" x14ac:dyDescent="0.25">
      <c r="A345" s="39">
        <f t="shared" ca="1" si="31"/>
        <v>5</v>
      </c>
      <c r="B345" s="39">
        <f t="shared" ca="1" si="32"/>
        <v>9</v>
      </c>
      <c r="C345" s="49"/>
      <c r="D345" s="16" t="b">
        <f t="shared" ca="1" si="30"/>
        <v>0</v>
      </c>
      <c r="E345" s="42" t="str">
        <f ca="1">_xlfn.IFNA(VLOOKUP(B345,Rubric[],2+VALUE(LEFT(Type!$B$1,1)),),"")</f>
        <v>3. Atividade em território nacional durante o período de referência - e) Indicação das 10 jurisdições de destino das operações com origem em Portugal que apresentam o montante agregado mais elevado de operações; - 4.  ISO2</v>
      </c>
      <c r="F345" s="42" t="str">
        <f ca="1">_xlfn.IFNA(VLOOKUP(A345,Table4[[#All],[Id_Serv]:[Dsg_EN Servico]],2+VALUE(LEFT(Type!$B$1,1)),0),"")</f>
        <v>5. Emissão de instrumentos de pagamento</v>
      </c>
      <c r="G345" s="43" t="b">
        <f t="shared" ca="1" si="33"/>
        <v>0</v>
      </c>
      <c r="H345" s="73">
        <f t="shared" si="34"/>
        <v>8</v>
      </c>
      <c r="I345" s="73">
        <v>9</v>
      </c>
      <c r="J345" s="73">
        <v>2</v>
      </c>
      <c r="K345" s="72" t="str">
        <f t="shared" si="35"/>
        <v/>
      </c>
      <c r="L345" s="38" t="str">
        <f ca="1">VLOOKUP(B345,TA_Rubric!$A$1:$G$93,4+LEFT(Type!$B$1,1),)</f>
        <v>Não</v>
      </c>
    </row>
    <row r="346" spans="1:12" ht="63.95" customHeight="1" x14ac:dyDescent="0.25">
      <c r="A346" s="39">
        <f t="shared" ca="1" si="31"/>
        <v>5</v>
      </c>
      <c r="B346" s="39">
        <f t="shared" ca="1" si="32"/>
        <v>10</v>
      </c>
      <c r="C346" s="49"/>
      <c r="D346" s="16" t="b">
        <f t="shared" ca="1" si="30"/>
        <v>0</v>
      </c>
      <c r="E346" s="42" t="str">
        <f ca="1">_xlfn.IFNA(VLOOKUP(B346,Rubric[],2+VALUE(LEFT(Type!$B$1,1)),),"")</f>
        <v>3. Atividade em território nacional durante o período de referência - e) Indicação das 10 jurisdições de destino das operações com origem em Portugal que apresentam o montante agregado mais elevado de operações; - 5.  ISO2</v>
      </c>
      <c r="F346" s="42" t="str">
        <f ca="1">_xlfn.IFNA(VLOOKUP(A346,Table4[[#All],[Id_Serv]:[Dsg_EN Servico]],2+VALUE(LEFT(Type!$B$1,1)),0),"")</f>
        <v>5. Emissão de instrumentos de pagamento</v>
      </c>
      <c r="G346" s="43" t="b">
        <f t="shared" ca="1" si="33"/>
        <v>0</v>
      </c>
      <c r="H346" s="73">
        <f t="shared" si="34"/>
        <v>8</v>
      </c>
      <c r="I346" s="73">
        <v>10</v>
      </c>
      <c r="J346" s="73">
        <v>2</v>
      </c>
      <c r="K346" s="72" t="str">
        <f t="shared" si="35"/>
        <v/>
      </c>
      <c r="L346" s="38" t="str">
        <f ca="1">VLOOKUP(B346,TA_Rubric!$A$1:$G$93,4+LEFT(Type!$B$1,1),)</f>
        <v>Não</v>
      </c>
    </row>
    <row r="347" spans="1:12" ht="63.95" customHeight="1" x14ac:dyDescent="0.25">
      <c r="A347" s="39">
        <f t="shared" ca="1" si="31"/>
        <v>5</v>
      </c>
      <c r="B347" s="39">
        <f t="shared" ca="1" si="32"/>
        <v>11</v>
      </c>
      <c r="C347" s="49"/>
      <c r="D347" s="16" t="b">
        <f t="shared" ca="1" si="30"/>
        <v>0</v>
      </c>
      <c r="E347" s="42" t="str">
        <f ca="1">_xlfn.IFNA(VLOOKUP(B347,Rubric[],2+VALUE(LEFT(Type!$B$1,1)),),"")</f>
        <v>3. Atividade em território nacional durante o período de referência - e) Indicação das 10 jurisdições de destino das operações com origem em Portugal que apresentam o montante agregado mais elevado de operações; - 6.  ISO2</v>
      </c>
      <c r="F347" s="42" t="str">
        <f ca="1">_xlfn.IFNA(VLOOKUP(A347,Table4[[#All],[Id_Serv]:[Dsg_EN Servico]],2+VALUE(LEFT(Type!$B$1,1)),0),"")</f>
        <v>5. Emissão de instrumentos de pagamento</v>
      </c>
      <c r="G347" s="43" t="b">
        <f t="shared" ca="1" si="33"/>
        <v>0</v>
      </c>
      <c r="H347" s="73">
        <f t="shared" si="34"/>
        <v>8</v>
      </c>
      <c r="I347" s="73">
        <v>11</v>
      </c>
      <c r="J347" s="73">
        <v>2</v>
      </c>
      <c r="K347" s="72" t="str">
        <f t="shared" si="35"/>
        <v/>
      </c>
      <c r="L347" s="38" t="str">
        <f ca="1">VLOOKUP(B347,TA_Rubric!$A$1:$G$93,4+LEFT(Type!$B$1,1),)</f>
        <v>Não</v>
      </c>
    </row>
    <row r="348" spans="1:12" ht="63.95" customHeight="1" x14ac:dyDescent="0.25">
      <c r="A348" s="39">
        <f t="shared" ca="1" si="31"/>
        <v>5</v>
      </c>
      <c r="B348" s="39">
        <f t="shared" ca="1" si="32"/>
        <v>12</v>
      </c>
      <c r="C348" s="49"/>
      <c r="D348" s="16" t="b">
        <f t="shared" ca="1" si="30"/>
        <v>0</v>
      </c>
      <c r="E348" s="42" t="str">
        <f ca="1">_xlfn.IFNA(VLOOKUP(B348,Rubric[],2+VALUE(LEFT(Type!$B$1,1)),),"")</f>
        <v>3. Atividade em território nacional durante o período de referência - e) Indicação das 10 jurisdições de destino das operações com origem em Portugal que apresentam o montante agregado mais elevado de operações; - 7.  ISO2</v>
      </c>
      <c r="F348" s="42" t="str">
        <f ca="1">_xlfn.IFNA(VLOOKUP(A348,Table4[[#All],[Id_Serv]:[Dsg_EN Servico]],2+VALUE(LEFT(Type!$B$1,1)),0),"")</f>
        <v>5. Emissão de instrumentos de pagamento</v>
      </c>
      <c r="G348" s="43" t="b">
        <f t="shared" ca="1" si="33"/>
        <v>0</v>
      </c>
      <c r="H348" s="73">
        <f t="shared" si="34"/>
        <v>8</v>
      </c>
      <c r="I348" s="73">
        <v>12</v>
      </c>
      <c r="J348" s="73">
        <v>2</v>
      </c>
      <c r="K348" s="72" t="str">
        <f t="shared" si="35"/>
        <v/>
      </c>
      <c r="L348" s="38" t="str">
        <f ca="1">VLOOKUP(B348,TA_Rubric!$A$1:$G$93,4+LEFT(Type!$B$1,1),)</f>
        <v>Não</v>
      </c>
    </row>
    <row r="349" spans="1:12" ht="63.95" customHeight="1" x14ac:dyDescent="0.25">
      <c r="A349" s="39">
        <f t="shared" ca="1" si="31"/>
        <v>5</v>
      </c>
      <c r="B349" s="39">
        <f t="shared" ca="1" si="32"/>
        <v>13</v>
      </c>
      <c r="C349" s="49"/>
      <c r="D349" s="16" t="b">
        <f t="shared" ca="1" si="30"/>
        <v>0</v>
      </c>
      <c r="E349" s="42" t="str">
        <f ca="1">_xlfn.IFNA(VLOOKUP(B349,Rubric[],2+VALUE(LEFT(Type!$B$1,1)),),"")</f>
        <v>3. Atividade em território nacional durante o período de referência - e) Indicação das 10 jurisdições de destino das operações com origem em Portugal que apresentam o montante agregado mais elevado de operações; - 8.  ISO2</v>
      </c>
      <c r="F349" s="42" t="str">
        <f ca="1">_xlfn.IFNA(VLOOKUP(A349,Table4[[#All],[Id_Serv]:[Dsg_EN Servico]],2+VALUE(LEFT(Type!$B$1,1)),0),"")</f>
        <v>5. Emissão de instrumentos de pagamento</v>
      </c>
      <c r="G349" s="43" t="b">
        <f t="shared" ca="1" si="33"/>
        <v>0</v>
      </c>
      <c r="H349" s="73">
        <f t="shared" si="34"/>
        <v>8</v>
      </c>
      <c r="I349" s="73">
        <v>13</v>
      </c>
      <c r="J349" s="73">
        <v>2</v>
      </c>
      <c r="K349" s="72" t="str">
        <f t="shared" si="35"/>
        <v/>
      </c>
      <c r="L349" s="38" t="str">
        <f ca="1">VLOOKUP(B349,TA_Rubric!$A$1:$G$93,4+LEFT(Type!$B$1,1),)</f>
        <v>Não</v>
      </c>
    </row>
    <row r="350" spans="1:12" ht="63.95" customHeight="1" x14ac:dyDescent="0.25">
      <c r="A350" s="39">
        <f t="shared" ca="1" si="31"/>
        <v>5</v>
      </c>
      <c r="B350" s="39">
        <f t="shared" ca="1" si="32"/>
        <v>14</v>
      </c>
      <c r="C350" s="49"/>
      <c r="D350" s="16" t="b">
        <f t="shared" ref="D350:D413" ca="1" si="36">IF(G350=FALSE,FALSE,IF(ISBLANK(C350),FALSE,TRUE))</f>
        <v>0</v>
      </c>
      <c r="E350" s="42" t="str">
        <f ca="1">_xlfn.IFNA(VLOOKUP(B350,Rubric[],2+VALUE(LEFT(Type!$B$1,1)),),"")</f>
        <v>3. Atividade em território nacional durante o período de referência - e) Indicação das 10 jurisdições de destino das operações com origem em Portugal que apresentam o montante agregado mais elevado de operações; - 9.  ISO2</v>
      </c>
      <c r="F350" s="42" t="str">
        <f ca="1">_xlfn.IFNA(VLOOKUP(A350,Table4[[#All],[Id_Serv]:[Dsg_EN Servico]],2+VALUE(LEFT(Type!$B$1,1)),0),"")</f>
        <v>5. Emissão de instrumentos de pagamento</v>
      </c>
      <c r="G350" s="43" t="b">
        <f t="shared" ca="1" si="33"/>
        <v>0</v>
      </c>
      <c r="H350" s="73">
        <f t="shared" si="34"/>
        <v>8</v>
      </c>
      <c r="I350" s="73">
        <v>14</v>
      </c>
      <c r="J350" s="73">
        <v>2</v>
      </c>
      <c r="K350" s="72" t="str">
        <f t="shared" si="35"/>
        <v/>
      </c>
      <c r="L350" s="38" t="str">
        <f ca="1">VLOOKUP(B350,TA_Rubric!$A$1:$G$93,4+LEFT(Type!$B$1,1),)</f>
        <v>Não</v>
      </c>
    </row>
    <row r="351" spans="1:12" ht="63.95" customHeight="1" x14ac:dyDescent="0.25">
      <c r="A351" s="39">
        <f t="shared" ca="1" si="31"/>
        <v>5</v>
      </c>
      <c r="B351" s="39">
        <f t="shared" ca="1" si="32"/>
        <v>15</v>
      </c>
      <c r="C351" s="49"/>
      <c r="D351" s="16" t="b">
        <f t="shared" ca="1" si="36"/>
        <v>0</v>
      </c>
      <c r="E351" s="42" t="str">
        <f ca="1">_xlfn.IFNA(VLOOKUP(B351,Rubric[],2+VALUE(LEFT(Type!$B$1,1)),),"")</f>
        <v>3. Atividade em território nacional durante o período de referência - e) Indicação das 10 jurisdições de destino das operações com origem em Portugal que apresentam o montante agregado mais elevado de operações; - 10. ISO2</v>
      </c>
      <c r="F351" s="42" t="str">
        <f ca="1">_xlfn.IFNA(VLOOKUP(A351,Table4[[#All],[Id_Serv]:[Dsg_EN Servico]],2+VALUE(LEFT(Type!$B$1,1)),0),"")</f>
        <v>5. Emissão de instrumentos de pagamento</v>
      </c>
      <c r="G351" s="43" t="b">
        <f t="shared" ca="1" si="33"/>
        <v>0</v>
      </c>
      <c r="H351" s="73">
        <f t="shared" si="34"/>
        <v>8</v>
      </c>
      <c r="I351" s="73">
        <v>15</v>
      </c>
      <c r="J351" s="73">
        <v>2</v>
      </c>
      <c r="K351" s="72" t="str">
        <f t="shared" si="35"/>
        <v/>
      </c>
      <c r="L351" s="38" t="str">
        <f ca="1">VLOOKUP(B351,TA_Rubric!$A$1:$G$93,4+LEFT(Type!$B$1,1),)</f>
        <v>Não</v>
      </c>
    </row>
    <row r="352" spans="1:12" ht="63.95" customHeight="1" x14ac:dyDescent="0.25">
      <c r="A352" s="39">
        <f t="shared" ca="1" si="31"/>
        <v>5</v>
      </c>
      <c r="B352" s="39">
        <f t="shared" ca="1" si="32"/>
        <v>16</v>
      </c>
      <c r="C352" s="49"/>
      <c r="D352" s="16" t="b">
        <f t="shared" ca="1" si="36"/>
        <v>0</v>
      </c>
      <c r="E352" s="42" t="str">
        <f ca="1">_xlfn.IFNA(VLOOKUP(B352,Rubric[],2+VALUE(LEFT(Type!$B$1,1)),),"")</f>
        <v>3. Atividade em território nacional durante o período de referência - f) Indicação das 10 jurisdições de origem das operações com destino em Portugal que apresentam o montante agregado mais elevado de operações; - 1.  ISO2</v>
      </c>
      <c r="F352" s="42" t="str">
        <f ca="1">_xlfn.IFNA(VLOOKUP(A352,Table4[[#All],[Id_Serv]:[Dsg_EN Servico]],2+VALUE(LEFT(Type!$B$1,1)),0),"")</f>
        <v>5. Emissão de instrumentos de pagamento</v>
      </c>
      <c r="G352" s="43" t="b">
        <f t="shared" ca="1" si="33"/>
        <v>0</v>
      </c>
      <c r="H352" s="73">
        <f t="shared" si="34"/>
        <v>8</v>
      </c>
      <c r="I352" s="73">
        <v>16</v>
      </c>
      <c r="J352" s="73">
        <v>2</v>
      </c>
      <c r="K352" s="72" t="str">
        <f t="shared" si="35"/>
        <v/>
      </c>
      <c r="L352" s="38" t="str">
        <f ca="1">VLOOKUP(B352,TA_Rubric!$A$1:$G$93,4+LEFT(Type!$B$1,1),)</f>
        <v>Não</v>
      </c>
    </row>
    <row r="353" spans="1:12" ht="63.95" customHeight="1" x14ac:dyDescent="0.25">
      <c r="A353" s="39">
        <f t="shared" ca="1" si="31"/>
        <v>5</v>
      </c>
      <c r="B353" s="39">
        <f t="shared" ca="1" si="32"/>
        <v>17</v>
      </c>
      <c r="C353" s="49"/>
      <c r="D353" s="16" t="b">
        <f t="shared" ca="1" si="36"/>
        <v>0</v>
      </c>
      <c r="E353" s="42" t="str">
        <f ca="1">_xlfn.IFNA(VLOOKUP(B353,Rubric[],2+VALUE(LEFT(Type!$B$1,1)),),"")</f>
        <v>3. Atividade em território nacional durante o período de referência - f) Indicação das 10 jurisdições de origem das operações com destino em Portugal que apresentam o montante agregado mais elevado de operações; - 2.  ISO2</v>
      </c>
      <c r="F353" s="42" t="str">
        <f ca="1">_xlfn.IFNA(VLOOKUP(A353,Table4[[#All],[Id_Serv]:[Dsg_EN Servico]],2+VALUE(LEFT(Type!$B$1,1)),0),"")</f>
        <v>5. Emissão de instrumentos de pagamento</v>
      </c>
      <c r="G353" s="43" t="b">
        <f t="shared" ca="1" si="33"/>
        <v>0</v>
      </c>
      <c r="H353" s="73">
        <f t="shared" si="34"/>
        <v>8</v>
      </c>
      <c r="I353" s="73">
        <v>17</v>
      </c>
      <c r="J353" s="73">
        <v>2</v>
      </c>
      <c r="K353" s="72" t="str">
        <f t="shared" si="35"/>
        <v/>
      </c>
      <c r="L353" s="38" t="str">
        <f ca="1">VLOOKUP(B353,TA_Rubric!$A$1:$G$93,4+LEFT(Type!$B$1,1),)</f>
        <v>Não</v>
      </c>
    </row>
    <row r="354" spans="1:12" ht="63.95" customHeight="1" x14ac:dyDescent="0.25">
      <c r="A354" s="39">
        <f t="shared" ca="1" si="31"/>
        <v>5</v>
      </c>
      <c r="B354" s="39">
        <f t="shared" ca="1" si="32"/>
        <v>18</v>
      </c>
      <c r="C354" s="49"/>
      <c r="D354" s="16" t="b">
        <f t="shared" ca="1" si="36"/>
        <v>0</v>
      </c>
      <c r="E354" s="42" t="str">
        <f ca="1">_xlfn.IFNA(VLOOKUP(B354,Rubric[],2+VALUE(LEFT(Type!$B$1,1)),),"")</f>
        <v>3. Atividade em território nacional durante o período de referência - f) Indicação das 10 jurisdições de origem das operações com destino em Portugal que apresentam o montante agregado mais elevado de operações; - 3.  ISO2</v>
      </c>
      <c r="F354" s="42" t="str">
        <f ca="1">_xlfn.IFNA(VLOOKUP(A354,Table4[[#All],[Id_Serv]:[Dsg_EN Servico]],2+VALUE(LEFT(Type!$B$1,1)),0),"")</f>
        <v>5. Emissão de instrumentos de pagamento</v>
      </c>
      <c r="G354" s="43" t="b">
        <f t="shared" ca="1" si="33"/>
        <v>0</v>
      </c>
      <c r="H354" s="73">
        <f t="shared" si="34"/>
        <v>8</v>
      </c>
      <c r="I354" s="73">
        <v>18</v>
      </c>
      <c r="J354" s="73">
        <v>2</v>
      </c>
      <c r="K354" s="72" t="str">
        <f t="shared" si="35"/>
        <v/>
      </c>
      <c r="L354" s="38" t="str">
        <f ca="1">VLOOKUP(B354,TA_Rubric!$A$1:$G$93,4+LEFT(Type!$B$1,1),)</f>
        <v>Não</v>
      </c>
    </row>
    <row r="355" spans="1:12" ht="63.95" customHeight="1" x14ac:dyDescent="0.25">
      <c r="A355" s="39">
        <f t="shared" ca="1" si="31"/>
        <v>5</v>
      </c>
      <c r="B355" s="39">
        <f t="shared" ca="1" si="32"/>
        <v>19</v>
      </c>
      <c r="C355" s="49"/>
      <c r="D355" s="16" t="b">
        <f t="shared" ca="1" si="36"/>
        <v>0</v>
      </c>
      <c r="E355" s="42" t="str">
        <f ca="1">_xlfn.IFNA(VLOOKUP(B355,Rubric[],2+VALUE(LEFT(Type!$B$1,1)),),"")</f>
        <v>3. Atividade em território nacional durante o período de referência - f) Indicação das 10 jurisdições de origem das operações com destino em Portugal que apresentam o montante agregado mais elevado de operações; - 4.  ISO2</v>
      </c>
      <c r="F355" s="42" t="str">
        <f ca="1">_xlfn.IFNA(VLOOKUP(A355,Table4[[#All],[Id_Serv]:[Dsg_EN Servico]],2+VALUE(LEFT(Type!$B$1,1)),0),"")</f>
        <v>5. Emissão de instrumentos de pagamento</v>
      </c>
      <c r="G355" s="43" t="b">
        <f t="shared" ca="1" si="33"/>
        <v>0</v>
      </c>
      <c r="H355" s="73">
        <f t="shared" si="34"/>
        <v>8</v>
      </c>
      <c r="I355" s="73">
        <v>19</v>
      </c>
      <c r="J355" s="73">
        <v>2</v>
      </c>
      <c r="K355" s="72" t="str">
        <f t="shared" si="35"/>
        <v/>
      </c>
      <c r="L355" s="38" t="str">
        <f ca="1">VLOOKUP(B355,TA_Rubric!$A$1:$G$93,4+LEFT(Type!$B$1,1),)</f>
        <v>Não</v>
      </c>
    </row>
    <row r="356" spans="1:12" ht="63.95" customHeight="1" x14ac:dyDescent="0.25">
      <c r="A356" s="39">
        <f t="shared" ca="1" si="31"/>
        <v>5</v>
      </c>
      <c r="B356" s="39">
        <f t="shared" ca="1" si="32"/>
        <v>20</v>
      </c>
      <c r="C356" s="49"/>
      <c r="D356" s="16" t="b">
        <f t="shared" ca="1" si="36"/>
        <v>0</v>
      </c>
      <c r="E356" s="42" t="str">
        <f ca="1">_xlfn.IFNA(VLOOKUP(B356,Rubric[],2+VALUE(LEFT(Type!$B$1,1)),),"")</f>
        <v>3. Atividade em território nacional durante o período de referência - f) Indicação das 10 jurisdições de origem das operações com destino em Portugal que apresentam o montante agregado mais elevado de operações; - 5.  ISO2</v>
      </c>
      <c r="F356" s="42" t="str">
        <f ca="1">_xlfn.IFNA(VLOOKUP(A356,Table4[[#All],[Id_Serv]:[Dsg_EN Servico]],2+VALUE(LEFT(Type!$B$1,1)),0),"")</f>
        <v>5. Emissão de instrumentos de pagamento</v>
      </c>
      <c r="G356" s="43" t="b">
        <f t="shared" ca="1" si="33"/>
        <v>0</v>
      </c>
      <c r="H356" s="73">
        <f t="shared" si="34"/>
        <v>8</v>
      </c>
      <c r="I356" s="73">
        <v>20</v>
      </c>
      <c r="J356" s="73">
        <v>2</v>
      </c>
      <c r="K356" s="72" t="str">
        <f t="shared" si="35"/>
        <v/>
      </c>
      <c r="L356" s="38" t="str">
        <f ca="1">VLOOKUP(B356,TA_Rubric!$A$1:$G$93,4+LEFT(Type!$B$1,1),)</f>
        <v>Não</v>
      </c>
    </row>
    <row r="357" spans="1:12" ht="63.95" customHeight="1" x14ac:dyDescent="0.25">
      <c r="A357" s="39">
        <f t="shared" ca="1" si="31"/>
        <v>5</v>
      </c>
      <c r="B357" s="39">
        <f t="shared" ca="1" si="32"/>
        <v>21</v>
      </c>
      <c r="C357" s="49"/>
      <c r="D357" s="16" t="b">
        <f t="shared" ca="1" si="36"/>
        <v>0</v>
      </c>
      <c r="E357" s="42" t="str">
        <f ca="1">_xlfn.IFNA(VLOOKUP(B357,Rubric[],2+VALUE(LEFT(Type!$B$1,1)),),"")</f>
        <v>3. Atividade em território nacional durante o período de referência - f) Indicação das 10 jurisdições de origem das operações com destino em Portugal que apresentam o montante agregado mais elevado de operações; - 6.  ISO2</v>
      </c>
      <c r="F357" s="42" t="str">
        <f ca="1">_xlfn.IFNA(VLOOKUP(A357,Table4[[#All],[Id_Serv]:[Dsg_EN Servico]],2+VALUE(LEFT(Type!$B$1,1)),0),"")</f>
        <v>5. Emissão de instrumentos de pagamento</v>
      </c>
      <c r="G357" s="43" t="b">
        <f t="shared" ca="1" si="33"/>
        <v>0</v>
      </c>
      <c r="H357" s="73">
        <f t="shared" si="34"/>
        <v>8</v>
      </c>
      <c r="I357" s="73">
        <v>21</v>
      </c>
      <c r="J357" s="73">
        <v>2</v>
      </c>
      <c r="K357" s="72" t="str">
        <f t="shared" si="35"/>
        <v/>
      </c>
      <c r="L357" s="38" t="str">
        <f ca="1">VLOOKUP(B357,TA_Rubric!$A$1:$G$93,4+LEFT(Type!$B$1,1),)</f>
        <v>Não</v>
      </c>
    </row>
    <row r="358" spans="1:12" ht="63.95" customHeight="1" x14ac:dyDescent="0.25">
      <c r="A358" s="39">
        <f t="shared" ca="1" si="31"/>
        <v>5</v>
      </c>
      <c r="B358" s="39">
        <f t="shared" ca="1" si="32"/>
        <v>22</v>
      </c>
      <c r="C358" s="49"/>
      <c r="D358" s="16" t="b">
        <f t="shared" ca="1" si="36"/>
        <v>0</v>
      </c>
      <c r="E358" s="42" t="str">
        <f ca="1">_xlfn.IFNA(VLOOKUP(B358,Rubric[],2+VALUE(LEFT(Type!$B$1,1)),),"")</f>
        <v>3. Atividade em território nacional durante o período de referência - f) Indicação das 10 jurisdições de origem das operações com destino em Portugal que apresentam o montante agregado mais elevado de operações; - 7.  ISO2</v>
      </c>
      <c r="F358" s="42" t="str">
        <f ca="1">_xlfn.IFNA(VLOOKUP(A358,Table4[[#All],[Id_Serv]:[Dsg_EN Servico]],2+VALUE(LEFT(Type!$B$1,1)),0),"")</f>
        <v>5. Emissão de instrumentos de pagamento</v>
      </c>
      <c r="G358" s="43" t="b">
        <f t="shared" ca="1" si="33"/>
        <v>0</v>
      </c>
      <c r="H358" s="73">
        <f t="shared" si="34"/>
        <v>8</v>
      </c>
      <c r="I358" s="73">
        <v>22</v>
      </c>
      <c r="J358" s="73">
        <v>2</v>
      </c>
      <c r="K358" s="72" t="str">
        <f t="shared" si="35"/>
        <v/>
      </c>
      <c r="L358" s="38" t="str">
        <f ca="1">VLOOKUP(B358,TA_Rubric!$A$1:$G$93,4+LEFT(Type!$B$1,1),)</f>
        <v>Não</v>
      </c>
    </row>
    <row r="359" spans="1:12" ht="63.95" customHeight="1" x14ac:dyDescent="0.25">
      <c r="A359" s="39">
        <f t="shared" ca="1" si="31"/>
        <v>5</v>
      </c>
      <c r="B359" s="39">
        <f t="shared" ca="1" si="32"/>
        <v>23</v>
      </c>
      <c r="C359" s="49"/>
      <c r="D359" s="16" t="b">
        <f t="shared" ca="1" si="36"/>
        <v>0</v>
      </c>
      <c r="E359" s="42" t="str">
        <f ca="1">_xlfn.IFNA(VLOOKUP(B359,Rubric[],2+VALUE(LEFT(Type!$B$1,1)),),"")</f>
        <v>3. Atividade em território nacional durante o período de referência - f) Indicação das 10 jurisdições de origem das operações com destino em Portugal que apresentam o montante agregado mais elevado de operações; - 8.  ISO2</v>
      </c>
      <c r="F359" s="42" t="str">
        <f ca="1">_xlfn.IFNA(VLOOKUP(A359,Table4[[#All],[Id_Serv]:[Dsg_EN Servico]],2+VALUE(LEFT(Type!$B$1,1)),0),"")</f>
        <v>5. Emissão de instrumentos de pagamento</v>
      </c>
      <c r="G359" s="43" t="b">
        <f t="shared" ca="1" si="33"/>
        <v>0</v>
      </c>
      <c r="H359" s="73">
        <f t="shared" si="34"/>
        <v>8</v>
      </c>
      <c r="I359" s="73">
        <v>23</v>
      </c>
      <c r="J359" s="73">
        <v>2</v>
      </c>
      <c r="K359" s="72" t="str">
        <f t="shared" si="35"/>
        <v/>
      </c>
      <c r="L359" s="38" t="str">
        <f ca="1">VLOOKUP(B359,TA_Rubric!$A$1:$G$93,4+LEFT(Type!$B$1,1),)</f>
        <v>Não</v>
      </c>
    </row>
    <row r="360" spans="1:12" ht="63.95" customHeight="1" x14ac:dyDescent="0.25">
      <c r="A360" s="39">
        <f t="shared" ca="1" si="31"/>
        <v>5</v>
      </c>
      <c r="B360" s="39">
        <f t="shared" ca="1" si="32"/>
        <v>24</v>
      </c>
      <c r="C360" s="49"/>
      <c r="D360" s="16" t="b">
        <f t="shared" ca="1" si="36"/>
        <v>0</v>
      </c>
      <c r="E360" s="42" t="str">
        <f ca="1">_xlfn.IFNA(VLOOKUP(B360,Rubric[],2+VALUE(LEFT(Type!$B$1,1)),),"")</f>
        <v>3. Atividade em território nacional durante o período de referência - f) Indicação das 10 jurisdições de origem das operações com destino em Portugal que apresentam o montante agregado mais elevado de operações; - 9.  ISO2</v>
      </c>
      <c r="F360" s="42" t="str">
        <f ca="1">_xlfn.IFNA(VLOOKUP(A360,Table4[[#All],[Id_Serv]:[Dsg_EN Servico]],2+VALUE(LEFT(Type!$B$1,1)),0),"")</f>
        <v>5. Emissão de instrumentos de pagamento</v>
      </c>
      <c r="G360" s="43" t="b">
        <f t="shared" ca="1" si="33"/>
        <v>0</v>
      </c>
      <c r="H360" s="73">
        <f t="shared" si="34"/>
        <v>8</v>
      </c>
      <c r="I360" s="73">
        <v>24</v>
      </c>
      <c r="J360" s="73">
        <v>2</v>
      </c>
      <c r="K360" s="72" t="str">
        <f t="shared" si="35"/>
        <v/>
      </c>
      <c r="L360" s="38" t="str">
        <f ca="1">VLOOKUP(B360,TA_Rubric!$A$1:$G$93,4+LEFT(Type!$B$1,1),)</f>
        <v>Não</v>
      </c>
    </row>
    <row r="361" spans="1:12" ht="63.95" customHeight="1" x14ac:dyDescent="0.25">
      <c r="A361" s="39">
        <f t="shared" ca="1" si="31"/>
        <v>5</v>
      </c>
      <c r="B361" s="39">
        <f t="shared" ca="1" si="32"/>
        <v>25</v>
      </c>
      <c r="C361" s="49"/>
      <c r="D361" s="16" t="b">
        <f t="shared" ca="1" si="36"/>
        <v>0</v>
      </c>
      <c r="E361" s="42" t="str">
        <f ca="1">_xlfn.IFNA(VLOOKUP(B361,Rubric[],2+VALUE(LEFT(Type!$B$1,1)),),"")</f>
        <v>3. Atividade em território nacional durante o período de referência - f) Indicação das 10 jurisdições de origem das operações com destino em Portugal que apresentam o montante agregado mais elevado de operações; - 10. ISO2</v>
      </c>
      <c r="F361" s="42" t="str">
        <f ca="1">_xlfn.IFNA(VLOOKUP(A361,Table4[[#All],[Id_Serv]:[Dsg_EN Servico]],2+VALUE(LEFT(Type!$B$1,1)),0),"")</f>
        <v>5. Emissão de instrumentos de pagamento</v>
      </c>
      <c r="G361" s="43" t="b">
        <f t="shared" ca="1" si="33"/>
        <v>0</v>
      </c>
      <c r="H361" s="73">
        <f t="shared" si="34"/>
        <v>8</v>
      </c>
      <c r="I361" s="73">
        <v>25</v>
      </c>
      <c r="J361" s="73">
        <v>2</v>
      </c>
      <c r="K361" s="72" t="str">
        <f t="shared" si="35"/>
        <v/>
      </c>
      <c r="L361" s="38" t="str">
        <f ca="1">VLOOKUP(B361,TA_Rubric!$A$1:$G$93,4+LEFT(Type!$B$1,1),)</f>
        <v>Não</v>
      </c>
    </row>
    <row r="362" spans="1:12" ht="63.95" customHeight="1" x14ac:dyDescent="0.25">
      <c r="A362" s="39">
        <f t="shared" ca="1" si="31"/>
        <v>5</v>
      </c>
      <c r="B362" s="39">
        <f t="shared" ca="1" si="32"/>
        <v>26</v>
      </c>
      <c r="C362" s="54"/>
      <c r="D362" s="16" t="b">
        <f t="shared" ca="1" si="36"/>
        <v>0</v>
      </c>
      <c r="E362" s="42" t="str">
        <f ca="1">_xlfn.IFNA(VLOOKUP(B362,Rubric[],2+VALUE(LEFT(Type!$B$1,1)),),"")</f>
        <v>3. Atividade em território nacional durante o período de referência - g) Canais de distribuição disponibilizados; - Aplicação Móvel [1-Sim, 0-Não]</v>
      </c>
      <c r="F362" s="42" t="str">
        <f ca="1">_xlfn.IFNA(VLOOKUP(A362,Table4[[#All],[Id_Serv]:[Dsg_EN Servico]],2+VALUE(LEFT(Type!$B$1,1)),0),"")</f>
        <v>5. Emissão de instrumentos de pagamento</v>
      </c>
      <c r="G362" s="43" t="b">
        <f t="shared" ca="1" si="33"/>
        <v>0</v>
      </c>
      <c r="H362" s="73">
        <f t="shared" si="34"/>
        <v>8</v>
      </c>
      <c r="I362" s="73">
        <v>26</v>
      </c>
      <c r="J362" s="73">
        <v>2</v>
      </c>
      <c r="K362" s="72" t="str">
        <f t="shared" si="35"/>
        <v/>
      </c>
      <c r="L362" s="38" t="str">
        <f ca="1">VLOOKUP(B362,TA_Rubric!$A$1:$G$93,4+LEFT(Type!$B$1,1),)</f>
        <v>Sim</v>
      </c>
    </row>
    <row r="363" spans="1:12" ht="63.95" customHeight="1" x14ac:dyDescent="0.25">
      <c r="A363" s="39">
        <f t="shared" ca="1" si="31"/>
        <v>5</v>
      </c>
      <c r="B363" s="39">
        <f t="shared" ca="1" si="32"/>
        <v>27</v>
      </c>
      <c r="C363" s="54"/>
      <c r="D363" s="16" t="b">
        <f t="shared" ca="1" si="36"/>
        <v>0</v>
      </c>
      <c r="E363" s="42" t="str">
        <f ca="1">_xlfn.IFNA(VLOOKUP(B363,Rubric[],2+VALUE(LEFT(Type!$B$1,1)),),"")</f>
        <v>3. Atividade em território nacional durante o período de referência - g) Canais de distribuição disponibilizados; - Homebanking [1-Sim, 0-Não]</v>
      </c>
      <c r="F363" s="42" t="str">
        <f ca="1">_xlfn.IFNA(VLOOKUP(A363,Table4[[#All],[Id_Serv]:[Dsg_EN Servico]],2+VALUE(LEFT(Type!$B$1,1)),0),"")</f>
        <v>5. Emissão de instrumentos de pagamento</v>
      </c>
      <c r="G363" s="43" t="b">
        <f t="shared" ca="1" si="33"/>
        <v>0</v>
      </c>
      <c r="H363" s="73">
        <f t="shared" si="34"/>
        <v>8</v>
      </c>
      <c r="I363" s="73">
        <v>27</v>
      </c>
      <c r="J363" s="73">
        <v>2</v>
      </c>
      <c r="K363" s="72" t="str">
        <f t="shared" si="35"/>
        <v/>
      </c>
      <c r="L363" s="38" t="str">
        <f ca="1">VLOOKUP(B363,TA_Rubric!$A$1:$G$93,4+LEFT(Type!$B$1,1),)</f>
        <v>Sim</v>
      </c>
    </row>
    <row r="364" spans="1:12" ht="63.95" customHeight="1" x14ac:dyDescent="0.25">
      <c r="A364" s="39">
        <f t="shared" ca="1" si="31"/>
        <v>5</v>
      </c>
      <c r="B364" s="39">
        <f t="shared" ca="1" si="32"/>
        <v>28</v>
      </c>
      <c r="C364" s="54"/>
      <c r="D364" s="16" t="b">
        <f t="shared" ca="1" si="36"/>
        <v>0</v>
      </c>
      <c r="E364" s="42" t="str">
        <f ca="1">_xlfn.IFNA(VLOOKUP(B364,Rubric[],2+VALUE(LEFT(Type!$B$1,1)),),"")</f>
        <v>3. Atividade em território nacional durante o período de referência - g) Canais de distribuição disponibilizados; - Website [1-Sim, 0-Não]</v>
      </c>
      <c r="F364" s="42" t="str">
        <f ca="1">_xlfn.IFNA(VLOOKUP(A364,Table4[[#All],[Id_Serv]:[Dsg_EN Servico]],2+VALUE(LEFT(Type!$B$1,1)),0),"")</f>
        <v>5. Emissão de instrumentos de pagamento</v>
      </c>
      <c r="G364" s="43" t="b">
        <f t="shared" ca="1" si="33"/>
        <v>0</v>
      </c>
      <c r="H364" s="73">
        <f t="shared" si="34"/>
        <v>8</v>
      </c>
      <c r="I364" s="73">
        <v>28</v>
      </c>
      <c r="J364" s="73">
        <v>2</v>
      </c>
      <c r="K364" s="72" t="str">
        <f t="shared" si="35"/>
        <v/>
      </c>
      <c r="L364" s="38" t="str">
        <f ca="1">VLOOKUP(B364,TA_Rubric!$A$1:$G$93,4+LEFT(Type!$B$1,1),)</f>
        <v>Sim</v>
      </c>
    </row>
    <row r="365" spans="1:12" ht="63.95" customHeight="1" x14ac:dyDescent="0.25">
      <c r="A365" s="39">
        <f t="shared" ca="1" si="31"/>
        <v>5</v>
      </c>
      <c r="B365" s="39">
        <f t="shared" ca="1" si="32"/>
        <v>29</v>
      </c>
      <c r="C365" s="54"/>
      <c r="D365" s="16" t="b">
        <f t="shared" ca="1" si="36"/>
        <v>0</v>
      </c>
      <c r="E365" s="42" t="str">
        <f ca="1">_xlfn.IFNA(VLOOKUP(B365,Rubric[],2+VALUE(LEFT(Type!$B$1,1)),),"")</f>
        <v>3. Atividade em território nacional durante o período de referência - g) Canais de distribuição disponibilizados; - Call center [1-Sim, 0-Não]</v>
      </c>
      <c r="F365" s="42" t="str">
        <f ca="1">_xlfn.IFNA(VLOOKUP(A365,Table4[[#All],[Id_Serv]:[Dsg_EN Servico]],2+VALUE(LEFT(Type!$B$1,1)),0),"")</f>
        <v>5. Emissão de instrumentos de pagamento</v>
      </c>
      <c r="G365" s="43" t="b">
        <f t="shared" ca="1" si="33"/>
        <v>0</v>
      </c>
      <c r="H365" s="73">
        <f t="shared" si="34"/>
        <v>8</v>
      </c>
      <c r="I365" s="73">
        <v>29</v>
      </c>
      <c r="J365" s="73">
        <v>2</v>
      </c>
      <c r="K365" s="72" t="str">
        <f t="shared" si="35"/>
        <v/>
      </c>
      <c r="L365" s="38" t="str">
        <f ca="1">VLOOKUP(B365,TA_Rubric!$A$1:$G$93,4+LEFT(Type!$B$1,1),)</f>
        <v>Sim</v>
      </c>
    </row>
    <row r="366" spans="1:12" ht="63.95" customHeight="1" x14ac:dyDescent="0.25">
      <c r="A366" s="39">
        <f t="shared" ca="1" si="31"/>
        <v>5</v>
      </c>
      <c r="B366" s="39">
        <f t="shared" ca="1" si="32"/>
        <v>30</v>
      </c>
      <c r="C366" s="54"/>
      <c r="D366" s="16" t="b">
        <f t="shared" ca="1" si="36"/>
        <v>0</v>
      </c>
      <c r="E366" s="42" t="str">
        <f ca="1">_xlfn.IFNA(VLOOKUP(B366,Rubric[],2+VALUE(LEFT(Type!$B$1,1)),),"")</f>
        <v>3. Atividade em território nacional durante o período de referência - g) Canais de distribuição disponibilizados; - Serviços Postais [1-Sim, 0-Não]</v>
      </c>
      <c r="F366" s="42" t="str">
        <f ca="1">_xlfn.IFNA(VLOOKUP(A366,Table4[[#All],[Id_Serv]:[Dsg_EN Servico]],2+VALUE(LEFT(Type!$B$1,1)),0),"")</f>
        <v>5. Emissão de instrumentos de pagamento</v>
      </c>
      <c r="G366" s="43" t="b">
        <f t="shared" ca="1" si="33"/>
        <v>0</v>
      </c>
      <c r="H366" s="73">
        <f t="shared" si="34"/>
        <v>8</v>
      </c>
      <c r="I366" s="73">
        <v>30</v>
      </c>
      <c r="J366" s="73">
        <v>2</v>
      </c>
      <c r="K366" s="72" t="str">
        <f t="shared" si="35"/>
        <v/>
      </c>
      <c r="L366" s="38" t="str">
        <f ca="1">VLOOKUP(B366,TA_Rubric!$A$1:$G$93,4+LEFT(Type!$B$1,1),)</f>
        <v>Sim</v>
      </c>
    </row>
    <row r="367" spans="1:12" ht="63.95" customHeight="1" x14ac:dyDescent="0.25">
      <c r="A367" s="39">
        <f t="shared" ca="1" si="31"/>
        <v>5</v>
      </c>
      <c r="B367" s="39">
        <f t="shared" ca="1" si="32"/>
        <v>31</v>
      </c>
      <c r="C367" s="49"/>
      <c r="D367" s="16" t="b">
        <f t="shared" ca="1" si="36"/>
        <v>0</v>
      </c>
      <c r="E367" s="42" t="str">
        <f ca="1">_xlfn.IFNA(VLOOKUP(B367,Rubric[],2+VALUE(LEFT(Type!$B$1,1)),),"")</f>
        <v>3. Atividade em território nacional durante o período de referência - g) Canais de distribuição disponibilizados; - Outros</v>
      </c>
      <c r="F367" s="42" t="str">
        <f ca="1">_xlfn.IFNA(VLOOKUP(A367,Table4[[#All],[Id_Serv]:[Dsg_EN Servico]],2+VALUE(LEFT(Type!$B$1,1)),0),"")</f>
        <v>5. Emissão de instrumentos de pagamento</v>
      </c>
      <c r="G367" s="43" t="b">
        <f t="shared" ca="1" si="33"/>
        <v>0</v>
      </c>
      <c r="H367" s="73">
        <f t="shared" si="34"/>
        <v>8</v>
      </c>
      <c r="I367" s="73">
        <v>31</v>
      </c>
      <c r="J367" s="73">
        <v>2</v>
      </c>
      <c r="K367" s="72" t="str">
        <f t="shared" si="35"/>
        <v/>
      </c>
      <c r="L367" s="38" t="str">
        <f ca="1">VLOOKUP(B367,TA_Rubric!$A$1:$G$93,4+LEFT(Type!$B$1,1),)</f>
        <v>Não</v>
      </c>
    </row>
    <row r="368" spans="1:12" ht="63.95" customHeight="1" x14ac:dyDescent="0.25">
      <c r="A368" s="39">
        <f t="shared" ca="1" si="31"/>
        <v>5</v>
      </c>
      <c r="B368" s="39">
        <f t="shared" ca="1" si="32"/>
        <v>32</v>
      </c>
      <c r="C368" s="49"/>
      <c r="D368" s="16" t="b">
        <f t="shared" ca="1" si="36"/>
        <v>0</v>
      </c>
      <c r="E368" s="42" t="str">
        <f ca="1">_xlfn.IFNA(VLOOKUP(B368,Rubric[],2+VALUE(LEFT(Type!$B$1,1)),),"")</f>
        <v>3. Atividade em território nacional durante o período de referência - h) Número total de comunicações de operações suspeitas efetuadas, em Portugal ou no exterior, relativamente a operações realizadas com origem em Portugal;</v>
      </c>
      <c r="F368" s="42" t="str">
        <f ca="1">_xlfn.IFNA(VLOOKUP(A368,Table4[[#All],[Id_Serv]:[Dsg_EN Servico]],2+VALUE(LEFT(Type!$B$1,1)),0),"")</f>
        <v>5. Emissão de instrumentos de pagamento</v>
      </c>
      <c r="G368" s="43" t="b">
        <f t="shared" ca="1" si="33"/>
        <v>0</v>
      </c>
      <c r="H368" s="73">
        <f t="shared" si="34"/>
        <v>8</v>
      </c>
      <c r="I368" s="73">
        <v>32</v>
      </c>
      <c r="J368" s="73">
        <v>2</v>
      </c>
      <c r="K368" s="72" t="str">
        <f t="shared" si="35"/>
        <v/>
      </c>
      <c r="L368" s="38" t="str">
        <f ca="1">VLOOKUP(B368,TA_Rubric!$A$1:$G$93,4+LEFT(Type!$B$1,1),)</f>
        <v>Sim</v>
      </c>
    </row>
    <row r="369" spans="1:12" ht="63.95" customHeight="1" x14ac:dyDescent="0.25">
      <c r="A369" s="39">
        <f t="shared" ca="1" si="31"/>
        <v>5</v>
      </c>
      <c r="B369" s="39">
        <f t="shared" ca="1" si="32"/>
        <v>33</v>
      </c>
      <c r="C369" s="49"/>
      <c r="D369" s="16" t="b">
        <f t="shared" ca="1" si="36"/>
        <v>0</v>
      </c>
      <c r="E369" s="42" t="str">
        <f ca="1">_xlfn.IFNA(VLOOKUP(B369,Rubric[],2+VALUE(LEFT(Type!$B$1,1)),),"")</f>
        <v>3. Atividade em território nacional durante o período de referência - i) Montante agregado, em euros, das operações comunicadas a que se refere a alínea h);</v>
      </c>
      <c r="F369" s="42" t="str">
        <f ca="1">_xlfn.IFNA(VLOOKUP(A369,Table4[[#All],[Id_Serv]:[Dsg_EN Servico]],2+VALUE(LEFT(Type!$B$1,1)),0),"")</f>
        <v>5. Emissão de instrumentos de pagamento</v>
      </c>
      <c r="G369" s="43" t="b">
        <f t="shared" ca="1" si="33"/>
        <v>0</v>
      </c>
      <c r="H369" s="73">
        <f t="shared" si="34"/>
        <v>8</v>
      </c>
      <c r="I369" s="73">
        <v>33</v>
      </c>
      <c r="J369" s="73">
        <v>2</v>
      </c>
      <c r="K369" s="72" t="str">
        <f t="shared" si="35"/>
        <v/>
      </c>
      <c r="L369" s="38" t="str">
        <f ca="1">VLOOKUP(B369,TA_Rubric!$A$1:$G$93,4+LEFT(Type!$B$1,1),)</f>
        <v>Sim</v>
      </c>
    </row>
    <row r="370" spans="1:12" ht="63.95" customHeight="1" x14ac:dyDescent="0.25">
      <c r="A370" s="39">
        <f t="shared" ca="1" si="31"/>
        <v>5</v>
      </c>
      <c r="B370" s="39">
        <f t="shared" ca="1" si="32"/>
        <v>34</v>
      </c>
      <c r="C370" s="49"/>
      <c r="D370" s="16" t="b">
        <f t="shared" ca="1" si="36"/>
        <v>0</v>
      </c>
      <c r="E370" s="42" t="str">
        <f ca="1">_xlfn.IFNA(VLOOKUP(B370,Rubric[],2+VALUE(LEFT(Type!$B$1,1)),),"")</f>
        <v>3. Atividade em território nacional durante o período de referência - j) Número total de comunicações de operações suspeitas efetuadas, em Portugal ou no exterior, relativamente a operações realizadas com destino para Portugal;</v>
      </c>
      <c r="F370" s="42" t="str">
        <f ca="1">_xlfn.IFNA(VLOOKUP(A370,Table4[[#All],[Id_Serv]:[Dsg_EN Servico]],2+VALUE(LEFT(Type!$B$1,1)),0),"")</f>
        <v>5. Emissão de instrumentos de pagamento</v>
      </c>
      <c r="G370" s="43" t="b">
        <f t="shared" ca="1" si="33"/>
        <v>0</v>
      </c>
      <c r="H370" s="73">
        <f t="shared" si="34"/>
        <v>8</v>
      </c>
      <c r="I370" s="73">
        <v>34</v>
      </c>
      <c r="J370" s="73">
        <v>2</v>
      </c>
      <c r="K370" s="72" t="str">
        <f t="shared" si="35"/>
        <v/>
      </c>
      <c r="L370" s="38" t="str">
        <f ca="1">VLOOKUP(B370,TA_Rubric!$A$1:$G$93,4+LEFT(Type!$B$1,1),)</f>
        <v>Sim</v>
      </c>
    </row>
    <row r="371" spans="1:12" ht="63.95" customHeight="1" x14ac:dyDescent="0.25">
      <c r="A371" s="39">
        <f t="shared" ca="1" si="31"/>
        <v>5</v>
      </c>
      <c r="B371" s="39">
        <f t="shared" ca="1" si="32"/>
        <v>35</v>
      </c>
      <c r="C371" s="49"/>
      <c r="D371" s="16" t="b">
        <f t="shared" ca="1" si="36"/>
        <v>0</v>
      </c>
      <c r="E371" s="42" t="str">
        <f ca="1">_xlfn.IFNA(VLOOKUP(B371,Rubric[],2+VALUE(LEFT(Type!$B$1,1)),),"")</f>
        <v>3. Atividade em território nacional durante o período de referência - k) Montante agregado, em euros, das operações comunicadas a que se refere a alínea j);</v>
      </c>
      <c r="F371" s="42" t="str">
        <f ca="1">_xlfn.IFNA(VLOOKUP(A371,Table4[[#All],[Id_Serv]:[Dsg_EN Servico]],2+VALUE(LEFT(Type!$B$1,1)),0),"")</f>
        <v>5. Emissão de instrumentos de pagamento</v>
      </c>
      <c r="G371" s="43" t="b">
        <f t="shared" ca="1" si="33"/>
        <v>0</v>
      </c>
      <c r="H371" s="73">
        <f t="shared" si="34"/>
        <v>8</v>
      </c>
      <c r="I371" s="73">
        <v>35</v>
      </c>
      <c r="J371" s="73">
        <v>2</v>
      </c>
      <c r="K371" s="72" t="str">
        <f t="shared" si="35"/>
        <v/>
      </c>
      <c r="L371" s="38" t="str">
        <f ca="1">VLOOKUP(B371,TA_Rubric!$A$1:$G$93,4+LEFT(Type!$B$1,1),)</f>
        <v>Sim</v>
      </c>
    </row>
    <row r="372" spans="1:12" ht="63.95" customHeight="1" x14ac:dyDescent="0.25">
      <c r="A372" s="39">
        <f t="shared" ca="1" si="31"/>
        <v>5</v>
      </c>
      <c r="B372" s="39">
        <f t="shared" ca="1" si="32"/>
        <v>36</v>
      </c>
      <c r="C372" s="49"/>
      <c r="D372" s="16" t="b">
        <f t="shared" ca="1" si="36"/>
        <v>0</v>
      </c>
      <c r="E372" s="42" t="str">
        <f ca="1">_xlfn.IFNA(VLOOKUP(B372,Rubric[],2+VALUE(LEFT(Type!$B$1,1)),),"")</f>
        <v>3. Atividade em território nacional durante o período de referência - l) Indicação das jurisdições associadas a um risco mais elevado que tiveram operações com origem em ou destino para Portugal, com exceção das já reportadas ao abrigo nas alíneas e) e f), desde que o montante agregado das operações de ou para essas jurisdições seja igual ou superior, no período de referência, a € 1 000 000. - 1.  ISO2</v>
      </c>
      <c r="F372" s="42" t="str">
        <f ca="1">_xlfn.IFNA(VLOOKUP(A372,Table4[[#All],[Id_Serv]:[Dsg_EN Servico]],2+VALUE(LEFT(Type!$B$1,1)),0),"")</f>
        <v>5. Emissão de instrumentos de pagamento</v>
      </c>
      <c r="G372" s="43" t="b">
        <f t="shared" ca="1" si="33"/>
        <v>0</v>
      </c>
      <c r="H372" s="73">
        <f t="shared" si="34"/>
        <v>8</v>
      </c>
      <c r="I372" s="73">
        <v>36</v>
      </c>
      <c r="J372" s="73">
        <v>2</v>
      </c>
      <c r="K372" s="72" t="str">
        <f t="shared" si="35"/>
        <v/>
      </c>
      <c r="L372" s="38" t="str">
        <f ca="1">VLOOKUP(B372,TA_Rubric!$A$1:$G$93,4+LEFT(Type!$B$1,1),)</f>
        <v>Não</v>
      </c>
    </row>
    <row r="373" spans="1:12" ht="63.95" customHeight="1" x14ac:dyDescent="0.25">
      <c r="A373" s="39">
        <f t="shared" ca="1" si="31"/>
        <v>5</v>
      </c>
      <c r="B373" s="39">
        <f t="shared" ca="1" si="32"/>
        <v>37</v>
      </c>
      <c r="C373" s="49"/>
      <c r="D373" s="16" t="b">
        <f t="shared" ca="1" si="36"/>
        <v>0</v>
      </c>
      <c r="E373" s="42" t="str">
        <f ca="1">_xlfn.IFNA(VLOOKUP(B373,Rubric[],2+VALUE(LEFT(Type!$B$1,1)),),"")</f>
        <v>3. Atividade em território nacional durante o período de referência - l) Indicação das jurisdições associadas a um risco mais elevado que tiveram operações com origem em ou destino para Portugal, com exceção das já reportadas ao abrigo nas alíneas e) e f), desde que o montante agregado das operações de ou para essas jurisdições seja igual ou superior, no período de referência, a € 1 000 000. - 2.  ISO2</v>
      </c>
      <c r="F373" s="42" t="str">
        <f ca="1">_xlfn.IFNA(VLOOKUP(A373,Table4[[#All],[Id_Serv]:[Dsg_EN Servico]],2+VALUE(LEFT(Type!$B$1,1)),0),"")</f>
        <v>5. Emissão de instrumentos de pagamento</v>
      </c>
      <c r="G373" s="43" t="b">
        <f t="shared" ca="1" si="33"/>
        <v>0</v>
      </c>
      <c r="H373" s="73">
        <f t="shared" si="34"/>
        <v>8</v>
      </c>
      <c r="I373" s="73">
        <v>37</v>
      </c>
      <c r="J373" s="73">
        <v>2</v>
      </c>
      <c r="K373" s="72" t="str">
        <f t="shared" si="35"/>
        <v/>
      </c>
      <c r="L373" s="38" t="str">
        <f ca="1">VLOOKUP(B373,TA_Rubric!$A$1:$G$93,4+LEFT(Type!$B$1,1),)</f>
        <v>Não</v>
      </c>
    </row>
    <row r="374" spans="1:12" ht="63.95" customHeight="1" x14ac:dyDescent="0.25">
      <c r="A374" s="39">
        <f t="shared" ca="1" si="31"/>
        <v>5</v>
      </c>
      <c r="B374" s="39">
        <f t="shared" ca="1" si="32"/>
        <v>38</v>
      </c>
      <c r="C374" s="49"/>
      <c r="D374" s="16" t="b">
        <f t="shared" ca="1" si="36"/>
        <v>0</v>
      </c>
      <c r="E374" s="42" t="str">
        <f ca="1">_xlfn.IFNA(VLOOKUP(B374,Rubric[],2+VALUE(LEFT(Type!$B$1,1)),),"")</f>
        <v>3. Atividade em território nacional durante o período de referência - l) Indicação das jurisdições associadas a um risco mais elevado que tiveram operações com origem em ou destino para Portugal, com exceção das já reportadas ao abrigo nas alíneas e) e f), desde que o montante agregado das operações de ou para essas jurisdições seja igual ou superior, no período de referência, a € 1 000 000. - 3.  ISO2</v>
      </c>
      <c r="F374" s="42" t="str">
        <f ca="1">_xlfn.IFNA(VLOOKUP(A374,Table4[[#All],[Id_Serv]:[Dsg_EN Servico]],2+VALUE(LEFT(Type!$B$1,1)),0),"")</f>
        <v>5. Emissão de instrumentos de pagamento</v>
      </c>
      <c r="G374" s="43" t="b">
        <f t="shared" ca="1" si="33"/>
        <v>0</v>
      </c>
      <c r="H374" s="73">
        <f t="shared" si="34"/>
        <v>8</v>
      </c>
      <c r="I374" s="73">
        <v>38</v>
      </c>
      <c r="J374" s="73">
        <v>2</v>
      </c>
      <c r="K374" s="72" t="str">
        <f t="shared" si="35"/>
        <v/>
      </c>
      <c r="L374" s="38" t="str">
        <f ca="1">VLOOKUP(B374,TA_Rubric!$A$1:$G$93,4+LEFT(Type!$B$1,1),)</f>
        <v>Não</v>
      </c>
    </row>
    <row r="375" spans="1:12" ht="63.95" customHeight="1" x14ac:dyDescent="0.25">
      <c r="A375" s="39">
        <f t="shared" ca="1" si="31"/>
        <v>5</v>
      </c>
      <c r="B375" s="39">
        <f t="shared" ca="1" si="32"/>
        <v>39</v>
      </c>
      <c r="C375" s="49"/>
      <c r="D375" s="16" t="b">
        <f t="shared" ca="1" si="36"/>
        <v>0</v>
      </c>
      <c r="E375" s="42" t="str">
        <f ca="1">_xlfn.IFNA(VLOOKUP(B375,Rubric[],2+VALUE(LEFT(Type!$B$1,1)),),"")</f>
        <v>3. Atividade em território nacional durante o período de referência - l) Indicação das jurisdições associadas a um risco mais elevado que tiveram operações com origem em ou destino para Portugal, com exceção das já reportadas ao abrigo nas alíneas e) e f), desde que o montante agregado das operações de ou para essas jurisdições seja igual ou superior, no período de referência, a € 1 000 000. - 4.  ISO2</v>
      </c>
      <c r="F375" s="42" t="str">
        <f ca="1">_xlfn.IFNA(VLOOKUP(A375,Table4[[#All],[Id_Serv]:[Dsg_EN Servico]],2+VALUE(LEFT(Type!$B$1,1)),0),"")</f>
        <v>5. Emissão de instrumentos de pagamento</v>
      </c>
      <c r="G375" s="43" t="b">
        <f t="shared" ca="1" si="33"/>
        <v>0</v>
      </c>
      <c r="H375" s="73">
        <f t="shared" si="34"/>
        <v>8</v>
      </c>
      <c r="I375" s="73">
        <v>39</v>
      </c>
      <c r="J375" s="73">
        <v>2</v>
      </c>
      <c r="K375" s="72" t="str">
        <f t="shared" si="35"/>
        <v/>
      </c>
      <c r="L375" s="38" t="str">
        <f ca="1">VLOOKUP(B375,TA_Rubric!$A$1:$G$93,4+LEFT(Type!$B$1,1),)</f>
        <v>Não</v>
      </c>
    </row>
    <row r="376" spans="1:12" ht="63.95" customHeight="1" x14ac:dyDescent="0.25">
      <c r="A376" s="39">
        <f t="shared" ca="1" si="31"/>
        <v>5</v>
      </c>
      <c r="B376" s="39">
        <f t="shared" ca="1" si="32"/>
        <v>40</v>
      </c>
      <c r="C376" s="49"/>
      <c r="D376" s="16" t="b">
        <f t="shared" ca="1" si="36"/>
        <v>0</v>
      </c>
      <c r="E376" s="42" t="str">
        <f ca="1">_xlfn.IFNA(VLOOKUP(B376,Rubric[],2+VALUE(LEFT(Type!$B$1,1)),),"")</f>
        <v>3. Atividade em território nacional durante o período de referência - l) Indicação das jurisdições associadas a um risco mais elevado que tiveram operações com origem em ou destino para Portugal, com exceção das já reportadas ao abrigo nas alíneas e) e f), desde que o montante agregado das operações de ou para essas jurisdições seja igual ou superior, no período de referência, a € 1 000 000. - 5.  ISO2</v>
      </c>
      <c r="F376" s="42" t="str">
        <f ca="1">_xlfn.IFNA(VLOOKUP(A376,Table4[[#All],[Id_Serv]:[Dsg_EN Servico]],2+VALUE(LEFT(Type!$B$1,1)),0),"")</f>
        <v>5. Emissão de instrumentos de pagamento</v>
      </c>
      <c r="G376" s="43" t="b">
        <f t="shared" ca="1" si="33"/>
        <v>0</v>
      </c>
      <c r="H376" s="73">
        <f t="shared" si="34"/>
        <v>8</v>
      </c>
      <c r="I376" s="73">
        <v>40</v>
      </c>
      <c r="J376" s="73">
        <v>2</v>
      </c>
      <c r="K376" s="72" t="str">
        <f t="shared" si="35"/>
        <v/>
      </c>
      <c r="L376" s="38" t="str">
        <f ca="1">VLOOKUP(B376,TA_Rubric!$A$1:$G$93,4+LEFT(Type!$B$1,1),)</f>
        <v>Não</v>
      </c>
    </row>
    <row r="377" spans="1:12" ht="63.95" customHeight="1" x14ac:dyDescent="0.25">
      <c r="A377" s="39">
        <f t="shared" ca="1" si="31"/>
        <v>5</v>
      </c>
      <c r="B377" s="39">
        <f t="shared" ca="1" si="32"/>
        <v>41</v>
      </c>
      <c r="C377" s="49"/>
      <c r="D377" s="16" t="b">
        <f t="shared" ca="1" si="36"/>
        <v>0</v>
      </c>
      <c r="E377" s="42" t="str">
        <f ca="1">_xlfn.IFNA(VLOOKUP(B377,Rubric[],2+VALUE(LEFT(Type!$B$1,1)),),"")</f>
        <v>3. Atividade em território nacional durante o período de referência - l) Indicação das jurisdições associadas a um risco mais elevado que tiveram operações com origem em ou destino para Portugal, com exceção das já reportadas ao abrigo nas alíneas e) e f), desde que o montante agregado das operações de ou para essas jurisdições seja igual ou superior, no período de referência, a € 1 000 000. - 6.  ISO2</v>
      </c>
      <c r="F377" s="42" t="str">
        <f ca="1">_xlfn.IFNA(VLOOKUP(A377,Table4[[#All],[Id_Serv]:[Dsg_EN Servico]],2+VALUE(LEFT(Type!$B$1,1)),0),"")</f>
        <v>5. Emissão de instrumentos de pagamento</v>
      </c>
      <c r="G377" s="43" t="b">
        <f t="shared" ca="1" si="33"/>
        <v>0</v>
      </c>
      <c r="H377" s="73">
        <f t="shared" si="34"/>
        <v>8</v>
      </c>
      <c r="I377" s="73">
        <v>41</v>
      </c>
      <c r="J377" s="73">
        <v>2</v>
      </c>
      <c r="K377" s="72" t="str">
        <f t="shared" si="35"/>
        <v/>
      </c>
      <c r="L377" s="38" t="str">
        <f ca="1">VLOOKUP(B377,TA_Rubric!$A$1:$G$93,4+LEFT(Type!$B$1,1),)</f>
        <v>Não</v>
      </c>
    </row>
    <row r="378" spans="1:12" ht="63.95" customHeight="1" x14ac:dyDescent="0.25">
      <c r="A378" s="39">
        <f t="shared" ca="1" si="31"/>
        <v>5</v>
      </c>
      <c r="B378" s="39">
        <f t="shared" ca="1" si="32"/>
        <v>42</v>
      </c>
      <c r="C378" s="49"/>
      <c r="D378" s="16" t="b">
        <f t="shared" ca="1" si="36"/>
        <v>0</v>
      </c>
      <c r="E378" s="42" t="str">
        <f ca="1">_xlfn.IFNA(VLOOKUP(B378,Rubric[],2+VALUE(LEFT(Type!$B$1,1)),),"")</f>
        <v>3. Atividade em território nacional durante o período de referência - l) Indicação das jurisdições associadas a um risco mais elevado que tiveram operações com origem em ou destino para Portugal, com exceção das já reportadas ao abrigo nas alíneas e) e f), desde que o montante agregado das operações de ou para essas jurisdições seja igual ou superior, no período de referência, a € 1 000 000. - 7.  ISO2</v>
      </c>
      <c r="F378" s="42" t="str">
        <f ca="1">_xlfn.IFNA(VLOOKUP(A378,Table4[[#All],[Id_Serv]:[Dsg_EN Servico]],2+VALUE(LEFT(Type!$B$1,1)),0),"")</f>
        <v>5. Emissão de instrumentos de pagamento</v>
      </c>
      <c r="G378" s="43" t="b">
        <f t="shared" ca="1" si="33"/>
        <v>0</v>
      </c>
      <c r="H378" s="73">
        <f t="shared" si="34"/>
        <v>8</v>
      </c>
      <c r="I378" s="73">
        <v>42</v>
      </c>
      <c r="J378" s="73">
        <v>2</v>
      </c>
      <c r="K378" s="72" t="str">
        <f t="shared" si="35"/>
        <v/>
      </c>
      <c r="L378" s="38" t="str">
        <f ca="1">VLOOKUP(B378,TA_Rubric!$A$1:$G$93,4+LEFT(Type!$B$1,1),)</f>
        <v>Não</v>
      </c>
    </row>
    <row r="379" spans="1:12" ht="63.95" customHeight="1" x14ac:dyDescent="0.25">
      <c r="A379" s="39">
        <f t="shared" ca="1" si="31"/>
        <v>5</v>
      </c>
      <c r="B379" s="39">
        <f t="shared" ca="1" si="32"/>
        <v>43</v>
      </c>
      <c r="C379" s="49"/>
      <c r="D379" s="16" t="b">
        <f t="shared" ca="1" si="36"/>
        <v>0</v>
      </c>
      <c r="E379" s="42" t="str">
        <f ca="1">_xlfn.IFNA(VLOOKUP(B379,Rubric[],2+VALUE(LEFT(Type!$B$1,1)),),"")</f>
        <v>3. Atividade em território nacional durante o período de referência - l) Indicação das jurisdições associadas a um risco mais elevado que tiveram operações com origem em ou destino para Portugal, com exceção das já reportadas ao abrigo nas alíneas e) e f), desde que o montante agregado das operações de ou para essas jurisdições seja igual ou superior, no período de referência, a € 1 000 000. - 8.  ISO2</v>
      </c>
      <c r="F379" s="42" t="str">
        <f ca="1">_xlfn.IFNA(VLOOKUP(A379,Table4[[#All],[Id_Serv]:[Dsg_EN Servico]],2+VALUE(LEFT(Type!$B$1,1)),0),"")</f>
        <v>5. Emissão de instrumentos de pagamento</v>
      </c>
      <c r="G379" s="43" t="b">
        <f t="shared" ca="1" si="33"/>
        <v>0</v>
      </c>
      <c r="H379" s="73">
        <f t="shared" si="34"/>
        <v>8</v>
      </c>
      <c r="I379" s="73">
        <v>43</v>
      </c>
      <c r="J379" s="73">
        <v>2</v>
      </c>
      <c r="K379" s="72" t="str">
        <f t="shared" si="35"/>
        <v/>
      </c>
      <c r="L379" s="38" t="str">
        <f ca="1">VLOOKUP(B379,TA_Rubric!$A$1:$G$93,4+LEFT(Type!$B$1,1),)</f>
        <v>Não</v>
      </c>
    </row>
    <row r="380" spans="1:12" ht="63.95" customHeight="1" x14ac:dyDescent="0.25">
      <c r="A380" s="39">
        <f t="shared" ca="1" si="31"/>
        <v>5</v>
      </c>
      <c r="B380" s="39">
        <f t="shared" ca="1" si="32"/>
        <v>44</v>
      </c>
      <c r="C380" s="49"/>
      <c r="D380" s="16" t="b">
        <f t="shared" ca="1" si="36"/>
        <v>0</v>
      </c>
      <c r="E380" s="42" t="str">
        <f ca="1">_xlfn.IFNA(VLOOKUP(B380,Rubric[],2+VALUE(LEFT(Type!$B$1,1)),),"")</f>
        <v>3. Atividade em território nacional durante o período de referência - l) Indicação das jurisdições associadas a um risco mais elevado que tiveram operações com origem em ou destino para Portugal, com exceção das já reportadas ao abrigo nas alíneas e) e f), desde que o montante agregado das operações de ou para essas jurisdições seja igual ou superior, no período de referência, a € 1 000 000. - 9.  ISO2</v>
      </c>
      <c r="F380" s="42" t="str">
        <f ca="1">_xlfn.IFNA(VLOOKUP(A380,Table4[[#All],[Id_Serv]:[Dsg_EN Servico]],2+VALUE(LEFT(Type!$B$1,1)),0),"")</f>
        <v>5. Emissão de instrumentos de pagamento</v>
      </c>
      <c r="G380" s="43" t="b">
        <f t="shared" ca="1" si="33"/>
        <v>0</v>
      </c>
      <c r="H380" s="73">
        <f t="shared" si="34"/>
        <v>8</v>
      </c>
      <c r="I380" s="73">
        <v>44</v>
      </c>
      <c r="J380" s="73">
        <v>2</v>
      </c>
      <c r="K380" s="72" t="str">
        <f t="shared" si="35"/>
        <v/>
      </c>
      <c r="L380" s="38" t="str">
        <f ca="1">VLOOKUP(B380,TA_Rubric!$A$1:$G$93,4+LEFT(Type!$B$1,1),)</f>
        <v>Não</v>
      </c>
    </row>
    <row r="381" spans="1:12" ht="63.95" customHeight="1" x14ac:dyDescent="0.25">
      <c r="A381" s="39">
        <f t="shared" ca="1" si="31"/>
        <v>5</v>
      </c>
      <c r="B381" s="39">
        <f t="shared" ca="1" si="32"/>
        <v>45</v>
      </c>
      <c r="C381" s="49"/>
      <c r="D381" s="16" t="b">
        <f t="shared" ca="1" si="36"/>
        <v>0</v>
      </c>
      <c r="E381" s="42" t="str">
        <f ca="1">_xlfn.IFNA(VLOOKUP(B381,Rubric[],2+VALUE(LEFT(Type!$B$1,1)),),"")</f>
        <v>3. Atividade em território nacional durante o período de referência - l) Indicação das jurisdições associadas a um risco mais elevado que tiveram operações com origem em ou destino para Portugal, com exceção das já reportadas ao abrigo nas alíneas e) e f), desde que o montante agregado das operações de ou para essas jurisdições seja igual ou superior, no período de referência, a € 1 000 000. - 10. ISO2</v>
      </c>
      <c r="F381" s="42" t="str">
        <f ca="1">_xlfn.IFNA(VLOOKUP(A381,Table4[[#All],[Id_Serv]:[Dsg_EN Servico]],2+VALUE(LEFT(Type!$B$1,1)),0),"")</f>
        <v>5. Emissão de instrumentos de pagamento</v>
      </c>
      <c r="G381" s="43" t="b">
        <f t="shared" ca="1" si="33"/>
        <v>0</v>
      </c>
      <c r="H381" s="73">
        <f t="shared" si="34"/>
        <v>8</v>
      </c>
      <c r="I381" s="73">
        <v>45</v>
      </c>
      <c r="J381" s="73">
        <v>2</v>
      </c>
      <c r="K381" s="72" t="str">
        <f t="shared" si="35"/>
        <v/>
      </c>
      <c r="L381" s="38" t="str">
        <f ca="1">VLOOKUP(B381,TA_Rubric!$A$1:$G$93,4+LEFT(Type!$B$1,1),)</f>
        <v>Não</v>
      </c>
    </row>
    <row r="382" spans="1:12" ht="63.95" customHeight="1" x14ac:dyDescent="0.25">
      <c r="A382" s="39">
        <f t="shared" ca="1" si="31"/>
        <v>5</v>
      </c>
      <c r="B382" s="39">
        <f t="shared" ca="1" si="32"/>
        <v>46</v>
      </c>
      <c r="C382" s="49"/>
      <c r="D382" s="16" t="b">
        <f t="shared" ca="1" si="36"/>
        <v>0</v>
      </c>
      <c r="E382" s="42" t="str">
        <f ca="1">_xlfn.IFNA(VLOOKUP(B382,Rubric[],2+VALUE(LEFT(Type!$B$1,1)),),"")</f>
        <v>3. Atividade em território nacional durante o período de referência - l) Indicação das jurisdições associadas a um risco mais elevado que tiveram operações com origem em ou destino para Portugal, com exceção das já reportadas ao abrigo nas alíneas e) e f), desde que o montante agregado das operações de ou para essas jurisdições seja igual ou superior, no período de referência, a € 1 000 000. - 11. ISO2</v>
      </c>
      <c r="F382" s="42" t="str">
        <f ca="1">_xlfn.IFNA(VLOOKUP(A382,Table4[[#All],[Id_Serv]:[Dsg_EN Servico]],2+VALUE(LEFT(Type!$B$1,1)),0),"")</f>
        <v>5. Emissão de instrumentos de pagamento</v>
      </c>
      <c r="G382" s="43" t="b">
        <f t="shared" ca="1" si="33"/>
        <v>0</v>
      </c>
      <c r="H382" s="73">
        <f t="shared" si="34"/>
        <v>8</v>
      </c>
      <c r="I382" s="73">
        <v>46</v>
      </c>
      <c r="J382" s="73">
        <v>2</v>
      </c>
      <c r="K382" s="72" t="str">
        <f t="shared" si="35"/>
        <v/>
      </c>
      <c r="L382" s="38" t="str">
        <f ca="1">VLOOKUP(B382,TA_Rubric!$A$1:$G$93,4+LEFT(Type!$B$1,1),)</f>
        <v>Não</v>
      </c>
    </row>
    <row r="383" spans="1:12" ht="63.95" customHeight="1" x14ac:dyDescent="0.25">
      <c r="A383" s="39">
        <f t="shared" ca="1" si="31"/>
        <v>5</v>
      </c>
      <c r="B383" s="39">
        <f t="shared" ca="1" si="32"/>
        <v>47</v>
      </c>
      <c r="C383" s="49"/>
      <c r="D383" s="16" t="b">
        <f t="shared" ca="1" si="36"/>
        <v>0</v>
      </c>
      <c r="E383" s="42" t="str">
        <f ca="1">_xlfn.IFNA(VLOOKUP(B383,Rubric[],2+VALUE(LEFT(Type!$B$1,1)),),"")</f>
        <v>3. Atividade em território nacional durante o período de referência - l) Indicação das jurisdições associadas a um risco mais elevado que tiveram operações com origem em ou destino para Portugal, com exceção das já reportadas ao abrigo nas alíneas e) e f), desde que o montante agregado das operações de ou para essas jurisdições seja igual ou superior, no período de referência, a € 1 000 000. - 12. ISO2</v>
      </c>
      <c r="F383" s="42" t="str">
        <f ca="1">_xlfn.IFNA(VLOOKUP(A383,Table4[[#All],[Id_Serv]:[Dsg_EN Servico]],2+VALUE(LEFT(Type!$B$1,1)),0),"")</f>
        <v>5. Emissão de instrumentos de pagamento</v>
      </c>
      <c r="G383" s="43" t="b">
        <f t="shared" ca="1" si="33"/>
        <v>0</v>
      </c>
      <c r="H383" s="73">
        <f t="shared" si="34"/>
        <v>8</v>
      </c>
      <c r="I383" s="73">
        <v>47</v>
      </c>
      <c r="J383" s="73">
        <v>2</v>
      </c>
      <c r="K383" s="72" t="str">
        <f t="shared" si="35"/>
        <v/>
      </c>
      <c r="L383" s="38" t="str">
        <f ca="1">VLOOKUP(B383,TA_Rubric!$A$1:$G$93,4+LEFT(Type!$B$1,1),)</f>
        <v>Não</v>
      </c>
    </row>
    <row r="384" spans="1:12" ht="63.95" customHeight="1" x14ac:dyDescent="0.25">
      <c r="A384" s="39">
        <f t="shared" ca="1" si="31"/>
        <v>5</v>
      </c>
      <c r="B384" s="39">
        <f t="shared" ca="1" si="32"/>
        <v>48</v>
      </c>
      <c r="C384" s="49"/>
      <c r="D384" s="16" t="b">
        <f t="shared" ca="1" si="36"/>
        <v>0</v>
      </c>
      <c r="E384" s="42" t="str">
        <f ca="1">_xlfn.IFNA(VLOOKUP(B384,Rubric[],2+VALUE(LEFT(Type!$B$1,1)),),"")</f>
        <v>3. Atividade em território nacional durante o período de referência - l) Indicação das jurisdições associadas a um risco mais elevado que tiveram operações com origem em ou destino para Portugal, com exceção das já reportadas ao abrigo nas alíneas e) e f), desde que o montante agregado das operações de ou para essas jurisdições seja igual ou superior, no período de referência, a € 1 000 000. - 13. ISO2</v>
      </c>
      <c r="F384" s="42" t="str">
        <f ca="1">_xlfn.IFNA(VLOOKUP(A384,Table4[[#All],[Id_Serv]:[Dsg_EN Servico]],2+VALUE(LEFT(Type!$B$1,1)),0),"")</f>
        <v>5. Emissão de instrumentos de pagamento</v>
      </c>
      <c r="G384" s="43" t="b">
        <f t="shared" ca="1" si="33"/>
        <v>0</v>
      </c>
      <c r="H384" s="73">
        <f t="shared" si="34"/>
        <v>8</v>
      </c>
      <c r="I384" s="73">
        <v>48</v>
      </c>
      <c r="J384" s="73">
        <v>2</v>
      </c>
      <c r="K384" s="72" t="str">
        <f t="shared" si="35"/>
        <v/>
      </c>
      <c r="L384" s="38" t="str">
        <f ca="1">VLOOKUP(B384,TA_Rubric!$A$1:$G$93,4+LEFT(Type!$B$1,1),)</f>
        <v>Não</v>
      </c>
    </row>
    <row r="385" spans="1:12" ht="63.95" customHeight="1" x14ac:dyDescent="0.25">
      <c r="A385" s="39">
        <f t="shared" ca="1" si="31"/>
        <v>5</v>
      </c>
      <c r="B385" s="39">
        <f t="shared" ca="1" si="32"/>
        <v>49</v>
      </c>
      <c r="C385" s="49"/>
      <c r="D385" s="16" t="b">
        <f t="shared" ca="1" si="36"/>
        <v>0</v>
      </c>
      <c r="E385" s="42" t="str">
        <f ca="1">_xlfn.IFNA(VLOOKUP(B385,Rubric[],2+VALUE(LEFT(Type!$B$1,1)),),"")</f>
        <v>3. Atividade em território nacional durante o período de referência - l) Indicação das jurisdições associadas a um risco mais elevado que tiveram operações com origem em ou destino para Portugal, com exceção das já reportadas ao abrigo nas alíneas e) e f), desde que o montante agregado das operações de ou para essas jurisdições seja igual ou superior, no período de referência, a € 1 000 000. - 14. ISO2</v>
      </c>
      <c r="F385" s="42" t="str">
        <f ca="1">_xlfn.IFNA(VLOOKUP(A385,Table4[[#All],[Id_Serv]:[Dsg_EN Servico]],2+VALUE(LEFT(Type!$B$1,1)),0),"")</f>
        <v>5. Emissão de instrumentos de pagamento</v>
      </c>
      <c r="G385" s="43" t="b">
        <f t="shared" ca="1" si="33"/>
        <v>0</v>
      </c>
      <c r="H385" s="73">
        <f t="shared" si="34"/>
        <v>8</v>
      </c>
      <c r="I385" s="73">
        <v>49</v>
      </c>
      <c r="J385" s="73">
        <v>2</v>
      </c>
      <c r="K385" s="72" t="str">
        <f t="shared" si="35"/>
        <v/>
      </c>
      <c r="L385" s="38" t="str">
        <f ca="1">VLOOKUP(B385,TA_Rubric!$A$1:$G$93,4+LEFT(Type!$B$1,1),)</f>
        <v>Não</v>
      </c>
    </row>
    <row r="386" spans="1:12" ht="63.95" customHeight="1" x14ac:dyDescent="0.25">
      <c r="A386" s="39">
        <f t="shared" ref="A386:A449" ca="1" si="37">INDIRECT("Type!"&amp;ADDRESS(H386,J386))</f>
        <v>5</v>
      </c>
      <c r="B386" s="39">
        <f t="shared" ref="B386:B449" ca="1" si="38">IF(A386="","",I386)</f>
        <v>50</v>
      </c>
      <c r="C386" s="49"/>
      <c r="D386" s="16" t="b">
        <f t="shared" ca="1" si="36"/>
        <v>0</v>
      </c>
      <c r="E386" s="42" t="str">
        <f ca="1">_xlfn.IFNA(VLOOKUP(B386,Rubric[],2+VALUE(LEFT(Type!$B$1,1)),),"")</f>
        <v>3. Atividade em território nacional durante o período de referência - l) Indicação das jurisdições associadas a um risco mais elevado que tiveram operações com origem em ou destino para Portugal, com exceção das já reportadas ao abrigo nas alíneas e) e f), desde que o montante agregado das operações de ou para essas jurisdições seja igual ou superior, no período de referência, a € 1 000 000. - 15. ISO2</v>
      </c>
      <c r="F386" s="42" t="str">
        <f ca="1">_xlfn.IFNA(VLOOKUP(A386,Table4[[#All],[Id_Serv]:[Dsg_EN Servico]],2+VALUE(LEFT(Type!$B$1,1)),0),"")</f>
        <v>5. Emissão de instrumentos de pagamento</v>
      </c>
      <c r="G386" s="43" t="b">
        <f t="shared" ref="G386:G449" ca="1" si="39">IF(A386="",FALSE,INDIRECT("Type!"&amp;ADDRESS(H386,J386+2)))</f>
        <v>0</v>
      </c>
      <c r="H386" s="73">
        <f t="shared" si="34"/>
        <v>8</v>
      </c>
      <c r="I386" s="73">
        <v>50</v>
      </c>
      <c r="J386" s="73">
        <v>2</v>
      </c>
      <c r="K386" s="72" t="str">
        <f t="shared" si="35"/>
        <v/>
      </c>
      <c r="L386" s="38" t="str">
        <f ca="1">VLOOKUP(B386,TA_Rubric!$A$1:$G$93,4+LEFT(Type!$B$1,1),)</f>
        <v>Não</v>
      </c>
    </row>
    <row r="387" spans="1:12" ht="63.95" customHeight="1" x14ac:dyDescent="0.25">
      <c r="A387" s="39">
        <f t="shared" ca="1" si="37"/>
        <v>5</v>
      </c>
      <c r="B387" s="39">
        <f t="shared" ca="1" si="38"/>
        <v>51</v>
      </c>
      <c r="C387" s="49"/>
      <c r="D387" s="16" t="b">
        <f t="shared" ca="1" si="36"/>
        <v>0</v>
      </c>
      <c r="E387" s="42" t="str">
        <f ca="1">_xlfn.IFNA(VLOOKUP(B387,Rubric[],2+VALUE(LEFT(Type!$B$1,1)),),"")</f>
        <v>3. Atividade em território nacional durante o período de referência - l) Indicação das jurisdições associadas a um risco mais elevado que tiveram operações com origem em ou destino para Portugal, com exceção das já reportadas ao abrigo nas alíneas e) e f), desde que o montante agregado das operações de ou para essas jurisdições seja igual ou superior, no período de referência, a € 1 000 000. - 16. ISO2</v>
      </c>
      <c r="F387" s="42" t="str">
        <f ca="1">_xlfn.IFNA(VLOOKUP(A387,Table4[[#All],[Id_Serv]:[Dsg_EN Servico]],2+VALUE(LEFT(Type!$B$1,1)),0),"")</f>
        <v>5. Emissão de instrumentos de pagamento</v>
      </c>
      <c r="G387" s="43" t="b">
        <f t="shared" ca="1" si="39"/>
        <v>0</v>
      </c>
      <c r="H387" s="73">
        <f t="shared" ref="H387:H450" si="40">IF(I386&gt;I387,H386+1,H386)</f>
        <v>8</v>
      </c>
      <c r="I387" s="73">
        <v>51</v>
      </c>
      <c r="J387" s="73">
        <v>2</v>
      </c>
      <c r="K387" s="72" t="str">
        <f t="shared" ref="K387:K450" si="41">IF(C387&lt;&gt;"",1,"")</f>
        <v/>
      </c>
      <c r="L387" s="38" t="str">
        <f ca="1">VLOOKUP(B387,TA_Rubric!$A$1:$G$93,4+LEFT(Type!$B$1,1),)</f>
        <v>Não</v>
      </c>
    </row>
    <row r="388" spans="1:12" ht="63.95" customHeight="1" x14ac:dyDescent="0.25">
      <c r="A388" s="39">
        <f t="shared" ca="1" si="37"/>
        <v>5</v>
      </c>
      <c r="B388" s="39">
        <f t="shared" ca="1" si="38"/>
        <v>52</v>
      </c>
      <c r="C388" s="49"/>
      <c r="D388" s="16" t="b">
        <f t="shared" ca="1" si="36"/>
        <v>0</v>
      </c>
      <c r="E388" s="42" t="str">
        <f ca="1">_xlfn.IFNA(VLOOKUP(B388,Rubric[],2+VALUE(LEFT(Type!$B$1,1)),),"")</f>
        <v>3. Atividade em território nacional durante o período de referência - l) Indicação das jurisdições associadas a um risco mais elevado que tiveram operações com origem em ou destino para Portugal, com exceção das já reportadas ao abrigo nas alíneas e) e f), desde que o montante agregado das operações de ou para essas jurisdições seja igual ou superior, no período de referência, a € 1 000 000. - 17. ISO2</v>
      </c>
      <c r="F388" s="42" t="str">
        <f ca="1">_xlfn.IFNA(VLOOKUP(A388,Table4[[#All],[Id_Serv]:[Dsg_EN Servico]],2+VALUE(LEFT(Type!$B$1,1)),0),"")</f>
        <v>5. Emissão de instrumentos de pagamento</v>
      </c>
      <c r="G388" s="43" t="b">
        <f t="shared" ca="1" si="39"/>
        <v>0</v>
      </c>
      <c r="H388" s="73">
        <f t="shared" si="40"/>
        <v>8</v>
      </c>
      <c r="I388" s="73">
        <v>52</v>
      </c>
      <c r="J388" s="73">
        <v>2</v>
      </c>
      <c r="K388" s="72" t="str">
        <f t="shared" si="41"/>
        <v/>
      </c>
      <c r="L388" s="38" t="str">
        <f ca="1">VLOOKUP(B388,TA_Rubric!$A$1:$G$93,4+LEFT(Type!$B$1,1),)</f>
        <v>Não</v>
      </c>
    </row>
    <row r="389" spans="1:12" ht="63.95" customHeight="1" x14ac:dyDescent="0.25">
      <c r="A389" s="39">
        <f t="shared" ca="1" si="37"/>
        <v>5</v>
      </c>
      <c r="B389" s="39">
        <f t="shared" ca="1" si="38"/>
        <v>53</v>
      </c>
      <c r="C389" s="49"/>
      <c r="D389" s="16" t="b">
        <f t="shared" ca="1" si="36"/>
        <v>0</v>
      </c>
      <c r="E389" s="42" t="str">
        <f ca="1">_xlfn.IFNA(VLOOKUP(B389,Rubric[],2+VALUE(LEFT(Type!$B$1,1)),),"")</f>
        <v>3. Atividade em território nacional durante o período de referência - l) Indicação das jurisdições associadas a um risco mais elevado que tiveram operações com origem em ou destino para Portugal, com exceção das já reportadas ao abrigo nas alíneas e) e f), desde que o montante agregado das operações de ou para essas jurisdições seja igual ou superior, no período de referência, a € 1 000 000. - 18. ISO2</v>
      </c>
      <c r="F389" s="42" t="str">
        <f ca="1">_xlfn.IFNA(VLOOKUP(A389,Table4[[#All],[Id_Serv]:[Dsg_EN Servico]],2+VALUE(LEFT(Type!$B$1,1)),0),"")</f>
        <v>5. Emissão de instrumentos de pagamento</v>
      </c>
      <c r="G389" s="43" t="b">
        <f t="shared" ca="1" si="39"/>
        <v>0</v>
      </c>
      <c r="H389" s="73">
        <f t="shared" si="40"/>
        <v>8</v>
      </c>
      <c r="I389" s="73">
        <v>53</v>
      </c>
      <c r="J389" s="73">
        <v>2</v>
      </c>
      <c r="K389" s="72" t="str">
        <f t="shared" si="41"/>
        <v/>
      </c>
      <c r="L389" s="38" t="str">
        <f ca="1">VLOOKUP(B389,TA_Rubric!$A$1:$G$93,4+LEFT(Type!$B$1,1),)</f>
        <v>Não</v>
      </c>
    </row>
    <row r="390" spans="1:12" ht="63.95" customHeight="1" x14ac:dyDescent="0.25">
      <c r="A390" s="39">
        <f t="shared" ca="1" si="37"/>
        <v>5</v>
      </c>
      <c r="B390" s="39">
        <f t="shared" ca="1" si="38"/>
        <v>54</v>
      </c>
      <c r="C390" s="49"/>
      <c r="D390" s="16" t="b">
        <f t="shared" ca="1" si="36"/>
        <v>0</v>
      </c>
      <c r="E390" s="42" t="str">
        <f ca="1">_xlfn.IFNA(VLOOKUP(B390,Rubric[],2+VALUE(LEFT(Type!$B$1,1)),),"")</f>
        <v>3. Atividade em território nacional durante o período de referência - l) Indicação das jurisdições associadas a um risco mais elevado que tiveram operações com origem em ou destino para Portugal, com exceção das já reportadas ao abrigo nas alíneas e) e f), desde que o montante agregado das operações de ou para essas jurisdições seja igual ou superior, no período de referência, a € 1 000 000. - 19. ISO2</v>
      </c>
      <c r="F390" s="42" t="str">
        <f ca="1">_xlfn.IFNA(VLOOKUP(A390,Table4[[#All],[Id_Serv]:[Dsg_EN Servico]],2+VALUE(LEFT(Type!$B$1,1)),0),"")</f>
        <v>5. Emissão de instrumentos de pagamento</v>
      </c>
      <c r="G390" s="43" t="b">
        <f t="shared" ca="1" si="39"/>
        <v>0</v>
      </c>
      <c r="H390" s="73">
        <f t="shared" si="40"/>
        <v>8</v>
      </c>
      <c r="I390" s="73">
        <v>54</v>
      </c>
      <c r="J390" s="73">
        <v>2</v>
      </c>
      <c r="K390" s="72" t="str">
        <f t="shared" si="41"/>
        <v/>
      </c>
      <c r="L390" s="38" t="str">
        <f ca="1">VLOOKUP(B390,TA_Rubric!$A$1:$G$93,4+LEFT(Type!$B$1,1),)</f>
        <v>Não</v>
      </c>
    </row>
    <row r="391" spans="1:12" ht="63.95" customHeight="1" x14ac:dyDescent="0.25">
      <c r="A391" s="39">
        <f t="shared" ca="1" si="37"/>
        <v>5</v>
      </c>
      <c r="B391" s="39">
        <f t="shared" ca="1" si="38"/>
        <v>55</v>
      </c>
      <c r="C391" s="49"/>
      <c r="D391" s="16" t="b">
        <f t="shared" ca="1" si="36"/>
        <v>0</v>
      </c>
      <c r="E391" s="42" t="str">
        <f ca="1">_xlfn.IFNA(VLOOKUP(B391,Rubric[],2+VALUE(LEFT(Type!$B$1,1)),),"")</f>
        <v>3. Atividade em território nacional durante o período de referência - l) Indicação das jurisdições associadas a um risco mais elevado que tiveram operações com origem em ou destino para Portugal, com exceção das já reportadas ao abrigo nas alíneas e) e f), desde que o montante agregado das operações de ou para essas jurisdições seja igual ou superior, no período de referência, a € 1 000 000. - 20. ISO2</v>
      </c>
      <c r="F391" s="42" t="str">
        <f ca="1">_xlfn.IFNA(VLOOKUP(A391,Table4[[#All],[Id_Serv]:[Dsg_EN Servico]],2+VALUE(LEFT(Type!$B$1,1)),0),"")</f>
        <v>5. Emissão de instrumentos de pagamento</v>
      </c>
      <c r="G391" s="43" t="b">
        <f t="shared" ca="1" si="39"/>
        <v>0</v>
      </c>
      <c r="H391" s="73">
        <f t="shared" si="40"/>
        <v>8</v>
      </c>
      <c r="I391" s="73">
        <v>55</v>
      </c>
      <c r="J391" s="73">
        <v>2</v>
      </c>
      <c r="K391" s="72" t="str">
        <f t="shared" si="41"/>
        <v/>
      </c>
      <c r="L391" s="38" t="str">
        <f ca="1">VLOOKUP(B391,TA_Rubric!$A$1:$G$93,4+LEFT(Type!$B$1,1),)</f>
        <v>Não</v>
      </c>
    </row>
    <row r="392" spans="1:12" ht="63.95" customHeight="1" x14ac:dyDescent="0.25">
      <c r="A392" s="39">
        <f t="shared" ca="1" si="37"/>
        <v>5</v>
      </c>
      <c r="B392" s="39">
        <f t="shared" ca="1" si="38"/>
        <v>56</v>
      </c>
      <c r="C392" s="49"/>
      <c r="D392" s="16" t="b">
        <f t="shared" ca="1" si="36"/>
        <v>0</v>
      </c>
      <c r="E392" s="42" t="str">
        <f ca="1">_xlfn.IFNA(VLOOKUP(B392,Rubric[],2+VALUE(LEFT(Type!$B$1,1)),),"")</f>
        <v>3. Atividade em território nacional durante o período de referência - l) Indicação das jurisdições associadas a um risco mais elevado que tiveram operações com origem em ou destino para Portugal, com exceção das já reportadas ao abrigo nas alíneas e) e f), desde que o montante agregado das operações de ou para essas jurisdições seja igual ou superior, no período de referência, a € 1 000 000. - 21. ISO2</v>
      </c>
      <c r="F392" s="42" t="str">
        <f ca="1">_xlfn.IFNA(VLOOKUP(A392,Table4[[#All],[Id_Serv]:[Dsg_EN Servico]],2+VALUE(LEFT(Type!$B$1,1)),0),"")</f>
        <v>5. Emissão de instrumentos de pagamento</v>
      </c>
      <c r="G392" s="43" t="b">
        <f t="shared" ca="1" si="39"/>
        <v>0</v>
      </c>
      <c r="H392" s="73">
        <f t="shared" si="40"/>
        <v>8</v>
      </c>
      <c r="I392" s="73">
        <v>56</v>
      </c>
      <c r="J392" s="73">
        <v>2</v>
      </c>
      <c r="K392" s="72" t="str">
        <f t="shared" si="41"/>
        <v/>
      </c>
      <c r="L392" s="38" t="str">
        <f ca="1">VLOOKUP(B392,TA_Rubric!$A$1:$G$93,4+LEFT(Type!$B$1,1),)</f>
        <v>Não</v>
      </c>
    </row>
    <row r="393" spans="1:12" ht="63.95" customHeight="1" x14ac:dyDescent="0.25">
      <c r="A393" s="39">
        <f t="shared" ca="1" si="37"/>
        <v>5</v>
      </c>
      <c r="B393" s="39">
        <f t="shared" ca="1" si="38"/>
        <v>57</v>
      </c>
      <c r="C393" s="49"/>
      <c r="D393" s="16" t="b">
        <f t="shared" ca="1" si="36"/>
        <v>0</v>
      </c>
      <c r="E393" s="42" t="str">
        <f ca="1">_xlfn.IFNA(VLOOKUP(B393,Rubric[],2+VALUE(LEFT(Type!$B$1,1)),),"")</f>
        <v>3. Atividade em território nacional durante o período de referência - l) Indicação das jurisdições associadas a um risco mais elevado que tiveram operações com origem em ou destino para Portugal, com exceção das já reportadas ao abrigo nas alíneas e) e f), desde que o montante agregado das operações de ou para essas jurisdições seja igual ou superior, no período de referência, a € 1 000 000. - 22. ISO2</v>
      </c>
      <c r="F393" s="42" t="str">
        <f ca="1">_xlfn.IFNA(VLOOKUP(A393,Table4[[#All],[Id_Serv]:[Dsg_EN Servico]],2+VALUE(LEFT(Type!$B$1,1)),0),"")</f>
        <v>5. Emissão de instrumentos de pagamento</v>
      </c>
      <c r="G393" s="43" t="b">
        <f t="shared" ca="1" si="39"/>
        <v>0</v>
      </c>
      <c r="H393" s="73">
        <f t="shared" si="40"/>
        <v>8</v>
      </c>
      <c r="I393" s="73">
        <v>57</v>
      </c>
      <c r="J393" s="73">
        <v>2</v>
      </c>
      <c r="K393" s="72" t="str">
        <f t="shared" si="41"/>
        <v/>
      </c>
      <c r="L393" s="38" t="str">
        <f ca="1">VLOOKUP(B393,TA_Rubric!$A$1:$G$93,4+LEFT(Type!$B$1,1),)</f>
        <v>Não</v>
      </c>
    </row>
    <row r="394" spans="1:12" ht="63.95" customHeight="1" x14ac:dyDescent="0.25">
      <c r="A394" s="39">
        <f t="shared" ca="1" si="37"/>
        <v>5</v>
      </c>
      <c r="B394" s="39">
        <f t="shared" ca="1" si="38"/>
        <v>58</v>
      </c>
      <c r="C394" s="49"/>
      <c r="D394" s="16" t="b">
        <f t="shared" ca="1" si="36"/>
        <v>0</v>
      </c>
      <c r="E394" s="42" t="str">
        <f ca="1">_xlfn.IFNA(VLOOKUP(B394,Rubric[],2+VALUE(LEFT(Type!$B$1,1)),),"")</f>
        <v>3. Atividade em território nacional durante o período de referência - l) Indicação das jurisdições associadas a um risco mais elevado que tiveram operações com origem em ou destino para Portugal, com exceção das já reportadas ao abrigo nas alíneas e) e f), desde que o montante agregado das operações de ou para essas jurisdições seja igual ou superior, no período de referência, a € 1 000 000. - 23. ISO2</v>
      </c>
      <c r="F394" s="42" t="str">
        <f ca="1">_xlfn.IFNA(VLOOKUP(A394,Table4[[#All],[Id_Serv]:[Dsg_EN Servico]],2+VALUE(LEFT(Type!$B$1,1)),0),"")</f>
        <v>5. Emissão de instrumentos de pagamento</v>
      </c>
      <c r="G394" s="43" t="b">
        <f t="shared" ca="1" si="39"/>
        <v>0</v>
      </c>
      <c r="H394" s="73">
        <f t="shared" si="40"/>
        <v>8</v>
      </c>
      <c r="I394" s="73">
        <v>58</v>
      </c>
      <c r="J394" s="73">
        <v>2</v>
      </c>
      <c r="K394" s="72" t="str">
        <f t="shared" si="41"/>
        <v/>
      </c>
      <c r="L394" s="38" t="str">
        <f ca="1">VLOOKUP(B394,TA_Rubric!$A$1:$G$93,4+LEFT(Type!$B$1,1),)</f>
        <v>Não</v>
      </c>
    </row>
    <row r="395" spans="1:12" ht="63.95" customHeight="1" x14ac:dyDescent="0.25">
      <c r="A395" s="39">
        <f t="shared" ca="1" si="37"/>
        <v>5</v>
      </c>
      <c r="B395" s="39">
        <f t="shared" ca="1" si="38"/>
        <v>59</v>
      </c>
      <c r="C395" s="49"/>
      <c r="D395" s="16" t="b">
        <f t="shared" ca="1" si="36"/>
        <v>0</v>
      </c>
      <c r="E395" s="42" t="str">
        <f ca="1">_xlfn.IFNA(VLOOKUP(B395,Rubric[],2+VALUE(LEFT(Type!$B$1,1)),),"")</f>
        <v>3. Atividade em território nacional durante o período de referência - l) Indicação das jurisdições associadas a um risco mais elevado que tiveram operações com origem em ou destino para Portugal, com exceção das já reportadas ao abrigo nas alíneas e) e f), desde que o montante agregado das operações de ou para essas jurisdições seja igual ou superior, no período de referência, a € 1 000 000. - 24. ISO2</v>
      </c>
      <c r="F395" s="42" t="str">
        <f ca="1">_xlfn.IFNA(VLOOKUP(A395,Table4[[#All],[Id_Serv]:[Dsg_EN Servico]],2+VALUE(LEFT(Type!$B$1,1)),0),"")</f>
        <v>5. Emissão de instrumentos de pagamento</v>
      </c>
      <c r="G395" s="43" t="b">
        <f t="shared" ca="1" si="39"/>
        <v>0</v>
      </c>
      <c r="H395" s="73">
        <f t="shared" si="40"/>
        <v>8</v>
      </c>
      <c r="I395" s="73">
        <v>59</v>
      </c>
      <c r="J395" s="73">
        <v>2</v>
      </c>
      <c r="K395" s="72" t="str">
        <f t="shared" si="41"/>
        <v/>
      </c>
      <c r="L395" s="38" t="str">
        <f ca="1">VLOOKUP(B395,TA_Rubric!$A$1:$G$93,4+LEFT(Type!$B$1,1),)</f>
        <v>Não</v>
      </c>
    </row>
    <row r="396" spans="1:12" ht="63.95" customHeight="1" x14ac:dyDescent="0.25">
      <c r="A396" s="39">
        <f t="shared" ca="1" si="37"/>
        <v>5</v>
      </c>
      <c r="B396" s="39">
        <f t="shared" ca="1" si="38"/>
        <v>60</v>
      </c>
      <c r="C396" s="49"/>
      <c r="D396" s="16" t="b">
        <f t="shared" ca="1" si="36"/>
        <v>0</v>
      </c>
      <c r="E396" s="42" t="str">
        <f ca="1">_xlfn.IFNA(VLOOKUP(B396,Rubric[],2+VALUE(LEFT(Type!$B$1,1)),),"")</f>
        <v>3. Atividade em território nacional durante o período de referência - l) Indicação das jurisdições associadas a um risco mais elevado que tiveram operações com origem em ou destino para Portugal, com exceção das já reportadas ao abrigo nas alíneas e) e f), desde que o montante agregado das operações de ou para essas jurisdições seja igual ou superior, no período de referência, a € 1 000 000. - 25. ISO2</v>
      </c>
      <c r="F396" s="42" t="str">
        <f ca="1">_xlfn.IFNA(VLOOKUP(A396,Table4[[#All],[Id_Serv]:[Dsg_EN Servico]],2+VALUE(LEFT(Type!$B$1,1)),0),"")</f>
        <v>5. Emissão de instrumentos de pagamento</v>
      </c>
      <c r="G396" s="43" t="b">
        <f t="shared" ca="1" si="39"/>
        <v>0</v>
      </c>
      <c r="H396" s="73">
        <f t="shared" si="40"/>
        <v>8</v>
      </c>
      <c r="I396" s="73">
        <v>60</v>
      </c>
      <c r="J396" s="73">
        <v>2</v>
      </c>
      <c r="K396" s="72" t="str">
        <f t="shared" si="41"/>
        <v/>
      </c>
      <c r="L396" s="38" t="str">
        <f ca="1">VLOOKUP(B396,TA_Rubric!$A$1:$G$93,4+LEFT(Type!$B$1,1),)</f>
        <v>Não</v>
      </c>
    </row>
    <row r="397" spans="1:12" ht="63.95" customHeight="1" x14ac:dyDescent="0.25">
      <c r="A397" s="39">
        <f t="shared" ca="1" si="37"/>
        <v>5</v>
      </c>
      <c r="B397" s="39">
        <f t="shared" ca="1" si="38"/>
        <v>61</v>
      </c>
      <c r="C397" s="49"/>
      <c r="D397" s="16" t="b">
        <f t="shared" ca="1" si="36"/>
        <v>0</v>
      </c>
      <c r="E397" s="42" t="str">
        <f ca="1">_xlfn.IFNA(VLOOKUP(B397,Rubric[],2+VALUE(LEFT(Type!$B$1,1)),),"")</f>
        <v>3. Atividade em território nacional durante o período de referência - l) Indicação das jurisdições associadas a um risco mais elevado que tiveram operações com origem em ou destino para Portugal, com exceção das já reportadas ao abrigo nas alíneas e) e f), desde que o montante agregado das operações de ou para essas jurisdições seja igual ou superior, no período de referência, a € 1 000 000. - 26. ISO2</v>
      </c>
      <c r="F397" s="42" t="str">
        <f ca="1">_xlfn.IFNA(VLOOKUP(A397,Table4[[#All],[Id_Serv]:[Dsg_EN Servico]],2+VALUE(LEFT(Type!$B$1,1)),0),"")</f>
        <v>5. Emissão de instrumentos de pagamento</v>
      </c>
      <c r="G397" s="43" t="b">
        <f t="shared" ca="1" si="39"/>
        <v>0</v>
      </c>
      <c r="H397" s="73">
        <f t="shared" si="40"/>
        <v>8</v>
      </c>
      <c r="I397" s="73">
        <v>61</v>
      </c>
      <c r="J397" s="73">
        <v>2</v>
      </c>
      <c r="K397" s="72" t="str">
        <f t="shared" si="41"/>
        <v/>
      </c>
      <c r="L397" s="38" t="str">
        <f ca="1">VLOOKUP(B397,TA_Rubric!$A$1:$G$93,4+LEFT(Type!$B$1,1),)</f>
        <v>Não</v>
      </c>
    </row>
    <row r="398" spans="1:12" ht="63.95" customHeight="1" x14ac:dyDescent="0.25">
      <c r="A398" s="39">
        <f t="shared" ca="1" si="37"/>
        <v>5</v>
      </c>
      <c r="B398" s="39">
        <f t="shared" ca="1" si="38"/>
        <v>62</v>
      </c>
      <c r="C398" s="49"/>
      <c r="D398" s="16" t="b">
        <f t="shared" ca="1" si="36"/>
        <v>0</v>
      </c>
      <c r="E398" s="42" t="str">
        <f ca="1">_xlfn.IFNA(VLOOKUP(B398,Rubric[],2+VALUE(LEFT(Type!$B$1,1)),),"")</f>
        <v>3. Atividade em território nacional durante o período de referência - l) Indicação das jurisdições associadas a um risco mais elevado que tiveram operações com origem em ou destino para Portugal, com exceção das já reportadas ao abrigo nas alíneas e) e f), desde que o montante agregado das operações de ou para essas jurisdições seja igual ou superior, no período de referência, a € 1 000 000. - 27. ISO2</v>
      </c>
      <c r="F398" s="42" t="str">
        <f ca="1">_xlfn.IFNA(VLOOKUP(A398,Table4[[#All],[Id_Serv]:[Dsg_EN Servico]],2+VALUE(LEFT(Type!$B$1,1)),0),"")</f>
        <v>5. Emissão de instrumentos de pagamento</v>
      </c>
      <c r="G398" s="43" t="b">
        <f t="shared" ca="1" si="39"/>
        <v>0</v>
      </c>
      <c r="H398" s="73">
        <f t="shared" si="40"/>
        <v>8</v>
      </c>
      <c r="I398" s="73">
        <v>62</v>
      </c>
      <c r="J398" s="73">
        <v>2</v>
      </c>
      <c r="K398" s="72" t="str">
        <f t="shared" si="41"/>
        <v/>
      </c>
      <c r="L398" s="38" t="str">
        <f ca="1">VLOOKUP(B398,TA_Rubric!$A$1:$G$93,4+LEFT(Type!$B$1,1),)</f>
        <v>Não</v>
      </c>
    </row>
    <row r="399" spans="1:12" ht="63.95" customHeight="1" x14ac:dyDescent="0.25">
      <c r="A399" s="39">
        <f t="shared" ca="1" si="37"/>
        <v>5</v>
      </c>
      <c r="B399" s="39">
        <f t="shared" ca="1" si="38"/>
        <v>63</v>
      </c>
      <c r="C399" s="49"/>
      <c r="D399" s="16" t="b">
        <f t="shared" ca="1" si="36"/>
        <v>0</v>
      </c>
      <c r="E399" s="42" t="str">
        <f ca="1">_xlfn.IFNA(VLOOKUP(B399,Rubric[],2+VALUE(LEFT(Type!$B$1,1)),),"")</f>
        <v>3. Atividade em território nacional durante o período de referência - l) Indicação das jurisdições associadas a um risco mais elevado que tiveram operações com origem em ou destino para Portugal, com exceção das já reportadas ao abrigo nas alíneas e) e f), desde que o montante agregado das operações de ou para essas jurisdições seja igual ou superior, no período de referência, a € 1 000 000. - 28. ISO2</v>
      </c>
      <c r="F399" s="42" t="str">
        <f ca="1">_xlfn.IFNA(VLOOKUP(A399,Table4[[#All],[Id_Serv]:[Dsg_EN Servico]],2+VALUE(LEFT(Type!$B$1,1)),0),"")</f>
        <v>5. Emissão de instrumentos de pagamento</v>
      </c>
      <c r="G399" s="43" t="b">
        <f t="shared" ca="1" si="39"/>
        <v>0</v>
      </c>
      <c r="H399" s="73">
        <f t="shared" si="40"/>
        <v>8</v>
      </c>
      <c r="I399" s="73">
        <v>63</v>
      </c>
      <c r="J399" s="73">
        <v>2</v>
      </c>
      <c r="K399" s="72" t="str">
        <f t="shared" si="41"/>
        <v/>
      </c>
      <c r="L399" s="38" t="str">
        <f ca="1">VLOOKUP(B399,TA_Rubric!$A$1:$G$93,4+LEFT(Type!$B$1,1),)</f>
        <v>Não</v>
      </c>
    </row>
    <row r="400" spans="1:12" ht="63.95" customHeight="1" x14ac:dyDescent="0.25">
      <c r="A400" s="39">
        <f t="shared" ca="1" si="37"/>
        <v>5</v>
      </c>
      <c r="B400" s="39">
        <f t="shared" ca="1" si="38"/>
        <v>64</v>
      </c>
      <c r="C400" s="49"/>
      <c r="D400" s="16" t="b">
        <f t="shared" ca="1" si="36"/>
        <v>0</v>
      </c>
      <c r="E400" s="42" t="str">
        <f ca="1">_xlfn.IFNA(VLOOKUP(B400,Rubric[],2+VALUE(LEFT(Type!$B$1,1)),),"")</f>
        <v>3. Atividade em território nacional durante o período de referência - l) Indicação das jurisdições associadas a um risco mais elevado que tiveram operações com origem em ou destino para Portugal, com exceção das já reportadas ao abrigo nas alíneas e) e f), desde que o montante agregado das operações de ou para essas jurisdições seja igual ou superior, no período de referência, a € 1 000 000. - 29. ISO2</v>
      </c>
      <c r="F400" s="42" t="str">
        <f ca="1">_xlfn.IFNA(VLOOKUP(A400,Table4[[#All],[Id_Serv]:[Dsg_EN Servico]],2+VALUE(LEFT(Type!$B$1,1)),0),"")</f>
        <v>5. Emissão de instrumentos de pagamento</v>
      </c>
      <c r="G400" s="43" t="b">
        <f t="shared" ca="1" si="39"/>
        <v>0</v>
      </c>
      <c r="H400" s="73">
        <f t="shared" si="40"/>
        <v>8</v>
      </c>
      <c r="I400" s="73">
        <v>64</v>
      </c>
      <c r="J400" s="73">
        <v>2</v>
      </c>
      <c r="K400" s="72" t="str">
        <f t="shared" si="41"/>
        <v/>
      </c>
      <c r="L400" s="38" t="str">
        <f ca="1">VLOOKUP(B400,TA_Rubric!$A$1:$G$93,4+LEFT(Type!$B$1,1),)</f>
        <v>Não</v>
      </c>
    </row>
    <row r="401" spans="1:12" ht="63.95" customHeight="1" x14ac:dyDescent="0.25">
      <c r="A401" s="39">
        <f t="shared" ca="1" si="37"/>
        <v>5</v>
      </c>
      <c r="B401" s="39">
        <f t="shared" ca="1" si="38"/>
        <v>65</v>
      </c>
      <c r="C401" s="49"/>
      <c r="D401" s="16" t="b">
        <f t="shared" ca="1" si="36"/>
        <v>0</v>
      </c>
      <c r="E401" s="42" t="str">
        <f ca="1">_xlfn.IFNA(VLOOKUP(B401,Rubric[],2+VALUE(LEFT(Type!$B$1,1)),),"")</f>
        <v>3. Atividade em território nacional durante o período de referência - l) Indicação das jurisdições associadas a um risco mais elevado que tiveram operações com origem em ou destino para Portugal, com exceção das já reportadas ao abrigo nas alíneas e) e f), desde que o montante agregado das operações de ou para essas jurisdições seja igual ou superior, no período de referência, a € 1 000 000. - 30. ISO2</v>
      </c>
      <c r="F401" s="42" t="str">
        <f ca="1">_xlfn.IFNA(VLOOKUP(A401,Table4[[#All],[Id_Serv]:[Dsg_EN Servico]],2+VALUE(LEFT(Type!$B$1,1)),0),"")</f>
        <v>5. Emissão de instrumentos de pagamento</v>
      </c>
      <c r="G401" s="43" t="b">
        <f t="shared" ca="1" si="39"/>
        <v>0</v>
      </c>
      <c r="H401" s="73">
        <f t="shared" si="40"/>
        <v>8</v>
      </c>
      <c r="I401" s="73">
        <v>65</v>
      </c>
      <c r="J401" s="73">
        <v>2</v>
      </c>
      <c r="K401" s="72" t="str">
        <f t="shared" si="41"/>
        <v/>
      </c>
      <c r="L401" s="38" t="str">
        <f ca="1">VLOOKUP(B401,TA_Rubric!$A$1:$G$93,4+LEFT(Type!$B$1,1),)</f>
        <v>Não</v>
      </c>
    </row>
    <row r="402" spans="1:12" ht="63.95" customHeight="1" x14ac:dyDescent="0.25">
      <c r="A402" s="39">
        <f t="shared" ca="1" si="37"/>
        <v>5</v>
      </c>
      <c r="B402" s="39">
        <f t="shared" ca="1" si="38"/>
        <v>66</v>
      </c>
      <c r="C402" s="49"/>
      <c r="D402" s="16" t="b">
        <f t="shared" ca="1" si="36"/>
        <v>0</v>
      </c>
      <c r="E402" s="42" t="str">
        <f ca="1">_xlfn.IFNA(VLOOKUP(B402,Rubric[],2+VALUE(LEFT(Type!$B$1,1)),),"")</f>
        <v>3. Atividade em território nacional durante o período de referência - l) Indicação das jurisdições associadas a um risco mais elevado que tiveram operações com origem em ou destino para Portugal, com exceção das já reportadas ao abrigo nas alíneas e) e f), desde que o montante agregado das operações de ou para essas jurisdições seja igual ou superior, no período de referência, a € 1 000 000. - 31. ISO2</v>
      </c>
      <c r="F402" s="42" t="str">
        <f ca="1">_xlfn.IFNA(VLOOKUP(A402,Table4[[#All],[Id_Serv]:[Dsg_EN Servico]],2+VALUE(LEFT(Type!$B$1,1)),0),"")</f>
        <v>5. Emissão de instrumentos de pagamento</v>
      </c>
      <c r="G402" s="43" t="b">
        <f t="shared" ca="1" si="39"/>
        <v>0</v>
      </c>
      <c r="H402" s="73">
        <f t="shared" si="40"/>
        <v>8</v>
      </c>
      <c r="I402" s="73">
        <v>66</v>
      </c>
      <c r="J402" s="73">
        <v>2</v>
      </c>
      <c r="K402" s="72" t="str">
        <f t="shared" si="41"/>
        <v/>
      </c>
      <c r="L402" s="38" t="str">
        <f ca="1">VLOOKUP(B402,TA_Rubric!$A$1:$G$93,4+LEFT(Type!$B$1,1),)</f>
        <v>Não</v>
      </c>
    </row>
    <row r="403" spans="1:12" ht="63.95" customHeight="1" x14ac:dyDescent="0.25">
      <c r="A403" s="39">
        <f t="shared" ca="1" si="37"/>
        <v>5</v>
      </c>
      <c r="B403" s="39">
        <f t="shared" ca="1" si="38"/>
        <v>67</v>
      </c>
      <c r="C403" s="49"/>
      <c r="D403" s="16" t="b">
        <f t="shared" ca="1" si="36"/>
        <v>0</v>
      </c>
      <c r="E403" s="42" t="str">
        <f ca="1">_xlfn.IFNA(VLOOKUP(B403,Rubric[],2+VALUE(LEFT(Type!$B$1,1)),),"")</f>
        <v>3. Atividade em território nacional durante o período de referência - l) Indicação das jurisdições associadas a um risco mais elevado que tiveram operações com origem em ou destino para Portugal, com exceção das já reportadas ao abrigo nas alíneas e) e f), desde que o montante agregado das operações de ou para essas jurisdições seja igual ou superior, no período de referência, a € 1 000 000. - 32. ISO2</v>
      </c>
      <c r="F403" s="42" t="str">
        <f ca="1">_xlfn.IFNA(VLOOKUP(A403,Table4[[#All],[Id_Serv]:[Dsg_EN Servico]],2+VALUE(LEFT(Type!$B$1,1)),0),"")</f>
        <v>5. Emissão de instrumentos de pagamento</v>
      </c>
      <c r="G403" s="43" t="b">
        <f t="shared" ca="1" si="39"/>
        <v>0</v>
      </c>
      <c r="H403" s="73">
        <f t="shared" si="40"/>
        <v>8</v>
      </c>
      <c r="I403" s="73">
        <v>67</v>
      </c>
      <c r="J403" s="73">
        <v>2</v>
      </c>
      <c r="K403" s="72" t="str">
        <f t="shared" si="41"/>
        <v/>
      </c>
      <c r="L403" s="38" t="str">
        <f ca="1">VLOOKUP(B403,TA_Rubric!$A$1:$G$93,4+LEFT(Type!$B$1,1),)</f>
        <v>Não</v>
      </c>
    </row>
    <row r="404" spans="1:12" ht="63.95" customHeight="1" x14ac:dyDescent="0.25">
      <c r="A404" s="39">
        <f t="shared" ca="1" si="37"/>
        <v>5</v>
      </c>
      <c r="B404" s="39">
        <f t="shared" ca="1" si="38"/>
        <v>68</v>
      </c>
      <c r="C404" s="49"/>
      <c r="D404" s="16" t="b">
        <f t="shared" ca="1" si="36"/>
        <v>0</v>
      </c>
      <c r="E404" s="42" t="str">
        <f ca="1">_xlfn.IFNA(VLOOKUP(B404,Rubric[],2+VALUE(LEFT(Type!$B$1,1)),),"")</f>
        <v>3. Atividade em território nacional durante o período de referência - l) Indicação das jurisdições associadas a um risco mais elevado que tiveram operações com origem em ou destino para Portugal, com exceção das já reportadas ao abrigo nas alíneas e) e f), desde que o montante agregado das operações de ou para essas jurisdições seja igual ou superior, no período de referência, a € 1 000 000. - 33. ISO2</v>
      </c>
      <c r="F404" s="42" t="str">
        <f ca="1">_xlfn.IFNA(VLOOKUP(A404,Table4[[#All],[Id_Serv]:[Dsg_EN Servico]],2+VALUE(LEFT(Type!$B$1,1)),0),"")</f>
        <v>5. Emissão de instrumentos de pagamento</v>
      </c>
      <c r="G404" s="43" t="b">
        <f t="shared" ca="1" si="39"/>
        <v>0</v>
      </c>
      <c r="H404" s="73">
        <f t="shared" si="40"/>
        <v>8</v>
      </c>
      <c r="I404" s="73">
        <v>68</v>
      </c>
      <c r="J404" s="73">
        <v>2</v>
      </c>
      <c r="K404" s="72" t="str">
        <f t="shared" si="41"/>
        <v/>
      </c>
      <c r="L404" s="38" t="str">
        <f ca="1">VLOOKUP(B404,TA_Rubric!$A$1:$G$93,4+LEFT(Type!$B$1,1),)</f>
        <v>Não</v>
      </c>
    </row>
    <row r="405" spans="1:12" ht="63.95" customHeight="1" x14ac:dyDescent="0.25">
      <c r="A405" s="39">
        <f t="shared" ca="1" si="37"/>
        <v>5</v>
      </c>
      <c r="B405" s="39">
        <f t="shared" ca="1" si="38"/>
        <v>69</v>
      </c>
      <c r="C405" s="49"/>
      <c r="D405" s="16" t="b">
        <f t="shared" ca="1" si="36"/>
        <v>0</v>
      </c>
      <c r="E405" s="42" t="str">
        <f ca="1">_xlfn.IFNA(VLOOKUP(B405,Rubric[],2+VALUE(LEFT(Type!$B$1,1)),),"")</f>
        <v>3. Atividade em território nacional durante o período de referência - l) Indicação das jurisdições associadas a um risco mais elevado que tiveram operações com origem em ou destino para Portugal, com exceção das já reportadas ao abrigo nas alíneas e) e f), desde que o montante agregado das operações de ou para essas jurisdições seja igual ou superior, no período de referência, a € 1 000 000. - 34. ISO2</v>
      </c>
      <c r="F405" s="42" t="str">
        <f ca="1">_xlfn.IFNA(VLOOKUP(A405,Table4[[#All],[Id_Serv]:[Dsg_EN Servico]],2+VALUE(LEFT(Type!$B$1,1)),0),"")</f>
        <v>5. Emissão de instrumentos de pagamento</v>
      </c>
      <c r="G405" s="43" t="b">
        <f t="shared" ca="1" si="39"/>
        <v>0</v>
      </c>
      <c r="H405" s="73">
        <f t="shared" si="40"/>
        <v>8</v>
      </c>
      <c r="I405" s="73">
        <v>69</v>
      </c>
      <c r="J405" s="73">
        <v>2</v>
      </c>
      <c r="K405" s="72" t="str">
        <f t="shared" si="41"/>
        <v/>
      </c>
      <c r="L405" s="38" t="str">
        <f ca="1">VLOOKUP(B405,TA_Rubric!$A$1:$G$93,4+LEFT(Type!$B$1,1),)</f>
        <v>Não</v>
      </c>
    </row>
    <row r="406" spans="1:12" ht="63.95" customHeight="1" x14ac:dyDescent="0.25">
      <c r="A406" s="39">
        <f t="shared" ca="1" si="37"/>
        <v>5</v>
      </c>
      <c r="B406" s="39">
        <f t="shared" ca="1" si="38"/>
        <v>70</v>
      </c>
      <c r="C406" s="49"/>
      <c r="D406" s="16" t="b">
        <f t="shared" ca="1" si="36"/>
        <v>0</v>
      </c>
      <c r="E406" s="42" t="str">
        <f ca="1">_xlfn.IFNA(VLOOKUP(B406,Rubric[],2+VALUE(LEFT(Type!$B$1,1)),),"")</f>
        <v>3. Atividade em território nacional durante o período de referência - l) Indicação das jurisdições associadas a um risco mais elevado que tiveram operações com origem em ou destino para Portugal, com exceção das já reportadas ao abrigo nas alíneas e) e f), desde que o montante agregado das operações de ou para essas jurisdições seja igual ou superior, no período de referência, a € 1 000 000. - 35. ISO2</v>
      </c>
      <c r="F406" s="42" t="str">
        <f ca="1">_xlfn.IFNA(VLOOKUP(A406,Table4[[#All],[Id_Serv]:[Dsg_EN Servico]],2+VALUE(LEFT(Type!$B$1,1)),0),"")</f>
        <v>5. Emissão de instrumentos de pagamento</v>
      </c>
      <c r="G406" s="43" t="b">
        <f t="shared" ca="1" si="39"/>
        <v>0</v>
      </c>
      <c r="H406" s="73">
        <f t="shared" si="40"/>
        <v>8</v>
      </c>
      <c r="I406" s="73">
        <v>70</v>
      </c>
      <c r="J406" s="73">
        <v>2</v>
      </c>
      <c r="K406" s="72" t="str">
        <f t="shared" si="41"/>
        <v/>
      </c>
      <c r="L406" s="38" t="str">
        <f ca="1">VLOOKUP(B406,TA_Rubric!$A$1:$G$93,4+LEFT(Type!$B$1,1),)</f>
        <v>Não</v>
      </c>
    </row>
    <row r="407" spans="1:12" ht="63.95" customHeight="1" x14ac:dyDescent="0.25">
      <c r="A407" s="39">
        <f t="shared" ca="1" si="37"/>
        <v>5</v>
      </c>
      <c r="B407" s="39">
        <f t="shared" ca="1" si="38"/>
        <v>71</v>
      </c>
      <c r="C407" s="49"/>
      <c r="D407" s="16" t="b">
        <f t="shared" ca="1" si="36"/>
        <v>0</v>
      </c>
      <c r="E407" s="42" t="str">
        <f ca="1">_xlfn.IFNA(VLOOKUP(B407,Rubric[],2+VALUE(LEFT(Type!$B$1,1)),),"")</f>
        <v>3. Atividade em território nacional durante o período de referência - l) Indicação das jurisdições associadas a um risco mais elevado que tiveram operações com origem em ou destino para Portugal, com exceção das já reportadas ao abrigo nas alíneas e) e f), desde que o montante agregado das operações de ou para essas jurisdições seja igual ou superior, no período de referência, a € 1 000 000. - 36. ISO2</v>
      </c>
      <c r="F407" s="42" t="str">
        <f ca="1">_xlfn.IFNA(VLOOKUP(A407,Table4[[#All],[Id_Serv]:[Dsg_EN Servico]],2+VALUE(LEFT(Type!$B$1,1)),0),"")</f>
        <v>5. Emissão de instrumentos de pagamento</v>
      </c>
      <c r="G407" s="43" t="b">
        <f t="shared" ca="1" si="39"/>
        <v>0</v>
      </c>
      <c r="H407" s="73">
        <f t="shared" si="40"/>
        <v>8</v>
      </c>
      <c r="I407" s="73">
        <v>71</v>
      </c>
      <c r="J407" s="73">
        <v>2</v>
      </c>
      <c r="K407" s="72" t="str">
        <f t="shared" si="41"/>
        <v/>
      </c>
      <c r="L407" s="38" t="str">
        <f ca="1">VLOOKUP(B407,TA_Rubric!$A$1:$G$93,4+LEFT(Type!$B$1,1),)</f>
        <v>Não</v>
      </c>
    </row>
    <row r="408" spans="1:12" ht="63.95" customHeight="1" x14ac:dyDescent="0.25">
      <c r="A408" s="39">
        <f t="shared" ca="1" si="37"/>
        <v>5</v>
      </c>
      <c r="B408" s="39">
        <f t="shared" ca="1" si="38"/>
        <v>72</v>
      </c>
      <c r="C408" s="49"/>
      <c r="D408" s="16" t="b">
        <f t="shared" ca="1" si="36"/>
        <v>0</v>
      </c>
      <c r="E408" s="42" t="str">
        <f ca="1">_xlfn.IFNA(VLOOKUP(B408,Rubric[],2+VALUE(LEFT(Type!$B$1,1)),),"")</f>
        <v>3. Atividade em território nacional durante o período de referência - l) Indicação das jurisdições associadas a um risco mais elevado que tiveram operações com origem em ou destino para Portugal, com exceção das já reportadas ao abrigo nas alíneas e) e f), desde que o montante agregado das operações de ou para essas jurisdições seja igual ou superior, no período de referência, a € 1 000 000. - 37. ISO2</v>
      </c>
      <c r="F408" s="42" t="str">
        <f ca="1">_xlfn.IFNA(VLOOKUP(A408,Table4[[#All],[Id_Serv]:[Dsg_EN Servico]],2+VALUE(LEFT(Type!$B$1,1)),0),"")</f>
        <v>5. Emissão de instrumentos de pagamento</v>
      </c>
      <c r="G408" s="43" t="b">
        <f t="shared" ca="1" si="39"/>
        <v>0</v>
      </c>
      <c r="H408" s="73">
        <f t="shared" si="40"/>
        <v>8</v>
      </c>
      <c r="I408" s="73">
        <v>72</v>
      </c>
      <c r="J408" s="73">
        <v>2</v>
      </c>
      <c r="K408" s="72" t="str">
        <f t="shared" si="41"/>
        <v/>
      </c>
      <c r="L408" s="38" t="str">
        <f ca="1">VLOOKUP(B408,TA_Rubric!$A$1:$G$93,4+LEFT(Type!$B$1,1),)</f>
        <v>Não</v>
      </c>
    </row>
    <row r="409" spans="1:12" ht="63.95" customHeight="1" x14ac:dyDescent="0.25">
      <c r="A409" s="39">
        <f t="shared" ca="1" si="37"/>
        <v>5</v>
      </c>
      <c r="B409" s="39">
        <f t="shared" ca="1" si="38"/>
        <v>73</v>
      </c>
      <c r="C409" s="49"/>
      <c r="D409" s="16" t="b">
        <f t="shared" ca="1" si="36"/>
        <v>0</v>
      </c>
      <c r="E409" s="42" t="str">
        <f ca="1">_xlfn.IFNA(VLOOKUP(B409,Rubric[],2+VALUE(LEFT(Type!$B$1,1)),),"")</f>
        <v>3. Atividade em território nacional durante o período de referência - l) Indicação das jurisdições associadas a um risco mais elevado que tiveram operações com origem em ou destino para Portugal, com exceção das já reportadas ao abrigo nas alíneas e) e f), desde que o montante agregado das operações de ou para essas jurisdições seja igual ou superior, no período de referência, a € 1 000 000. - 38. ISO2</v>
      </c>
      <c r="F409" s="42" t="str">
        <f ca="1">_xlfn.IFNA(VLOOKUP(A409,Table4[[#All],[Id_Serv]:[Dsg_EN Servico]],2+VALUE(LEFT(Type!$B$1,1)),0),"")</f>
        <v>5. Emissão de instrumentos de pagamento</v>
      </c>
      <c r="G409" s="43" t="b">
        <f t="shared" ca="1" si="39"/>
        <v>0</v>
      </c>
      <c r="H409" s="73">
        <f t="shared" si="40"/>
        <v>8</v>
      </c>
      <c r="I409" s="73">
        <v>73</v>
      </c>
      <c r="J409" s="73">
        <v>2</v>
      </c>
      <c r="K409" s="72" t="str">
        <f t="shared" si="41"/>
        <v/>
      </c>
      <c r="L409" s="38" t="str">
        <f ca="1">VLOOKUP(B409,TA_Rubric!$A$1:$G$93,4+LEFT(Type!$B$1,1),)</f>
        <v>Não</v>
      </c>
    </row>
    <row r="410" spans="1:12" ht="63.95" customHeight="1" x14ac:dyDescent="0.25">
      <c r="A410" s="39">
        <f t="shared" ca="1" si="37"/>
        <v>5</v>
      </c>
      <c r="B410" s="39">
        <f t="shared" ca="1" si="38"/>
        <v>74</v>
      </c>
      <c r="C410" s="49"/>
      <c r="D410" s="16" t="b">
        <f t="shared" ca="1" si="36"/>
        <v>0</v>
      </c>
      <c r="E410" s="42" t="str">
        <f ca="1">_xlfn.IFNA(VLOOKUP(B410,Rubric[],2+VALUE(LEFT(Type!$B$1,1)),),"")</f>
        <v>3. Atividade em território nacional durante o período de referência - l) Indicação das jurisdições associadas a um risco mais elevado que tiveram operações com origem em ou destino para Portugal, com exceção das já reportadas ao abrigo nas alíneas e) e f), desde que o montante agregado das operações de ou para essas jurisdições seja igual ou superior, no período de referência, a € 1 000 000. - 39. ISO2</v>
      </c>
      <c r="F410" s="42" t="str">
        <f ca="1">_xlfn.IFNA(VLOOKUP(A410,Table4[[#All],[Id_Serv]:[Dsg_EN Servico]],2+VALUE(LEFT(Type!$B$1,1)),0),"")</f>
        <v>5. Emissão de instrumentos de pagamento</v>
      </c>
      <c r="G410" s="43" t="b">
        <f t="shared" ca="1" si="39"/>
        <v>0</v>
      </c>
      <c r="H410" s="73">
        <f t="shared" si="40"/>
        <v>8</v>
      </c>
      <c r="I410" s="73">
        <v>74</v>
      </c>
      <c r="J410" s="73">
        <v>2</v>
      </c>
      <c r="K410" s="72" t="str">
        <f t="shared" si="41"/>
        <v/>
      </c>
      <c r="L410" s="38" t="str">
        <f ca="1">VLOOKUP(B410,TA_Rubric!$A$1:$G$93,4+LEFT(Type!$B$1,1),)</f>
        <v>Não</v>
      </c>
    </row>
    <row r="411" spans="1:12" ht="63.95" customHeight="1" x14ac:dyDescent="0.25">
      <c r="A411" s="39">
        <f t="shared" ca="1" si="37"/>
        <v>5</v>
      </c>
      <c r="B411" s="39">
        <f t="shared" ca="1" si="38"/>
        <v>75</v>
      </c>
      <c r="C411" s="49"/>
      <c r="D411" s="16" t="b">
        <f t="shared" ca="1" si="36"/>
        <v>0</v>
      </c>
      <c r="E411" s="42" t="str">
        <f ca="1">_xlfn.IFNA(VLOOKUP(B411,Rubric[],2+VALUE(LEFT(Type!$B$1,1)),),"")</f>
        <v>3. Atividade em território nacional durante o período de referência - l) Indicação das jurisdições associadas a um risco mais elevado que tiveram operações com origem em ou destino para Portugal, com exceção das já reportadas ao abrigo nas alíneas e) e f), desde que o montante agregado das operações de ou para essas jurisdições seja igual ou superior, no período de referência, a € 1 000 000. - 40. ISO2</v>
      </c>
      <c r="F411" s="42" t="str">
        <f ca="1">_xlfn.IFNA(VLOOKUP(A411,Table4[[#All],[Id_Serv]:[Dsg_EN Servico]],2+VALUE(LEFT(Type!$B$1,1)),0),"")</f>
        <v>5. Emissão de instrumentos de pagamento</v>
      </c>
      <c r="G411" s="43" t="b">
        <f t="shared" ca="1" si="39"/>
        <v>0</v>
      </c>
      <c r="H411" s="73">
        <f t="shared" si="40"/>
        <v>8</v>
      </c>
      <c r="I411" s="73">
        <v>75</v>
      </c>
      <c r="J411" s="73">
        <v>2</v>
      </c>
      <c r="K411" s="72" t="str">
        <f t="shared" si="41"/>
        <v/>
      </c>
      <c r="L411" s="38" t="str">
        <f ca="1">VLOOKUP(B411,TA_Rubric!$A$1:$G$93,4+LEFT(Type!$B$1,1),)</f>
        <v>Não</v>
      </c>
    </row>
    <row r="412" spans="1:12" ht="63.95" customHeight="1" x14ac:dyDescent="0.25">
      <c r="A412" s="39">
        <f t="shared" ca="1" si="37"/>
        <v>5</v>
      </c>
      <c r="B412" s="39">
        <f t="shared" ca="1" si="38"/>
        <v>76</v>
      </c>
      <c r="C412" s="49"/>
      <c r="D412" s="16" t="b">
        <f t="shared" ca="1" si="36"/>
        <v>0</v>
      </c>
      <c r="E412" s="42" t="str">
        <f ca="1">_xlfn.IFNA(VLOOKUP(B412,Rubric[],2+VALUE(LEFT(Type!$B$1,1)),),"")</f>
        <v>3. Atividade em território nacional durante o período de referência - l) Indicação das jurisdições associadas a um risco mais elevado que tiveram operações com origem em ou destino para Portugal, com exceção das já reportadas ao abrigo nas alíneas e) e f), desde que o montante agregado das operações de ou para essas jurisdições seja igual ou superior, no período de referência, a € 1 000 000. - 41. ISO2</v>
      </c>
      <c r="F412" s="42" t="str">
        <f ca="1">_xlfn.IFNA(VLOOKUP(A412,Table4[[#All],[Id_Serv]:[Dsg_EN Servico]],2+VALUE(LEFT(Type!$B$1,1)),0),"")</f>
        <v>5. Emissão de instrumentos de pagamento</v>
      </c>
      <c r="G412" s="43" t="b">
        <f t="shared" ca="1" si="39"/>
        <v>0</v>
      </c>
      <c r="H412" s="73">
        <f t="shared" si="40"/>
        <v>8</v>
      </c>
      <c r="I412" s="73">
        <v>76</v>
      </c>
      <c r="J412" s="73">
        <v>2</v>
      </c>
      <c r="K412" s="72" t="str">
        <f t="shared" si="41"/>
        <v/>
      </c>
      <c r="L412" s="38" t="str">
        <f ca="1">VLOOKUP(B412,TA_Rubric!$A$1:$G$93,4+LEFT(Type!$B$1,1),)</f>
        <v>Não</v>
      </c>
    </row>
    <row r="413" spans="1:12" ht="63.95" customHeight="1" x14ac:dyDescent="0.25">
      <c r="A413" s="39">
        <f t="shared" ca="1" si="37"/>
        <v>5</v>
      </c>
      <c r="B413" s="39">
        <f t="shared" ca="1" si="38"/>
        <v>77</v>
      </c>
      <c r="C413" s="49"/>
      <c r="D413" s="16" t="b">
        <f t="shared" ca="1" si="36"/>
        <v>0</v>
      </c>
      <c r="E413" s="42" t="str">
        <f ca="1">_xlfn.IFNA(VLOOKUP(B413,Rubric[],2+VALUE(LEFT(Type!$B$1,1)),),"")</f>
        <v>3. Atividade em território nacional durante o período de referência - l) Indicação das jurisdições associadas a um risco mais elevado que tiveram operações com origem em ou destino para Portugal, com exceção das já reportadas ao abrigo nas alíneas e) e f), desde que o montante agregado das operações de ou para essas jurisdições seja igual ou superior, no período de referência, a € 1 000 000. - 42. ISO2</v>
      </c>
      <c r="F413" s="42" t="str">
        <f ca="1">_xlfn.IFNA(VLOOKUP(A413,Table4[[#All],[Id_Serv]:[Dsg_EN Servico]],2+VALUE(LEFT(Type!$B$1,1)),0),"")</f>
        <v>5. Emissão de instrumentos de pagamento</v>
      </c>
      <c r="G413" s="43" t="b">
        <f t="shared" ca="1" si="39"/>
        <v>0</v>
      </c>
      <c r="H413" s="73">
        <f t="shared" si="40"/>
        <v>8</v>
      </c>
      <c r="I413" s="73">
        <v>77</v>
      </c>
      <c r="J413" s="73">
        <v>2</v>
      </c>
      <c r="K413" s="72" t="str">
        <f t="shared" si="41"/>
        <v/>
      </c>
      <c r="L413" s="38" t="str">
        <f ca="1">VLOOKUP(B413,TA_Rubric!$A$1:$G$93,4+LEFT(Type!$B$1,1),)</f>
        <v>Não</v>
      </c>
    </row>
    <row r="414" spans="1:12" ht="63.95" customHeight="1" x14ac:dyDescent="0.25">
      <c r="A414" s="39">
        <f t="shared" ca="1" si="37"/>
        <v>5</v>
      </c>
      <c r="B414" s="39">
        <f t="shared" ca="1" si="38"/>
        <v>78</v>
      </c>
      <c r="C414" s="49"/>
      <c r="D414" s="16" t="b">
        <f t="shared" ref="D414:D477" ca="1" si="42">IF(G414=FALSE,FALSE,IF(ISBLANK(C414),FALSE,TRUE))</f>
        <v>0</v>
      </c>
      <c r="E414" s="42" t="str">
        <f ca="1">_xlfn.IFNA(VLOOKUP(B414,Rubric[],2+VALUE(LEFT(Type!$B$1,1)),),"")</f>
        <v>3. Atividade em território nacional durante o período de referência - l) Indicação das jurisdições associadas a um risco mais elevado que tiveram operações com origem em ou destino para Portugal, com exceção das já reportadas ao abrigo nas alíneas e) e f), desde que o montante agregado das operações de ou para essas jurisdições seja igual ou superior, no período de referência, a € 1 000 000. - 43. ISO2</v>
      </c>
      <c r="F414" s="42" t="str">
        <f ca="1">_xlfn.IFNA(VLOOKUP(A414,Table4[[#All],[Id_Serv]:[Dsg_EN Servico]],2+VALUE(LEFT(Type!$B$1,1)),0),"")</f>
        <v>5. Emissão de instrumentos de pagamento</v>
      </c>
      <c r="G414" s="43" t="b">
        <f t="shared" ca="1" si="39"/>
        <v>0</v>
      </c>
      <c r="H414" s="73">
        <f t="shared" si="40"/>
        <v>8</v>
      </c>
      <c r="I414" s="73">
        <v>78</v>
      </c>
      <c r="J414" s="73">
        <v>2</v>
      </c>
      <c r="K414" s="72" t="str">
        <f t="shared" si="41"/>
        <v/>
      </c>
      <c r="L414" s="38" t="str">
        <f ca="1">VLOOKUP(B414,TA_Rubric!$A$1:$G$93,4+LEFT(Type!$B$1,1),)</f>
        <v>Não</v>
      </c>
    </row>
    <row r="415" spans="1:12" ht="63.95" customHeight="1" x14ac:dyDescent="0.25">
      <c r="A415" s="39">
        <f t="shared" ca="1" si="37"/>
        <v>5</v>
      </c>
      <c r="B415" s="39">
        <f t="shared" ca="1" si="38"/>
        <v>79</v>
      </c>
      <c r="C415" s="49"/>
      <c r="D415" s="16" t="b">
        <f t="shared" ca="1" si="42"/>
        <v>0</v>
      </c>
      <c r="E415" s="42" t="str">
        <f ca="1">_xlfn.IFNA(VLOOKUP(B415,Rubric[],2+VALUE(LEFT(Type!$B$1,1)),),"")</f>
        <v>3. Atividade em território nacional durante o período de referência - l) Indicação das jurisdições associadas a um risco mais elevado que tiveram operações com origem em ou destino para Portugal, com exceção das já reportadas ao abrigo nas alíneas e) e f), desde que o montante agregado das operações de ou para essas jurisdições seja igual ou superior, no período de referência, a € 1 000 000. - 44. ISO2</v>
      </c>
      <c r="F415" s="42" t="str">
        <f ca="1">_xlfn.IFNA(VLOOKUP(A415,Table4[[#All],[Id_Serv]:[Dsg_EN Servico]],2+VALUE(LEFT(Type!$B$1,1)),0),"")</f>
        <v>5. Emissão de instrumentos de pagamento</v>
      </c>
      <c r="G415" s="43" t="b">
        <f t="shared" ca="1" si="39"/>
        <v>0</v>
      </c>
      <c r="H415" s="73">
        <f t="shared" si="40"/>
        <v>8</v>
      </c>
      <c r="I415" s="73">
        <v>79</v>
      </c>
      <c r="J415" s="73">
        <v>2</v>
      </c>
      <c r="K415" s="72" t="str">
        <f t="shared" si="41"/>
        <v/>
      </c>
      <c r="L415" s="38" t="str">
        <f ca="1">VLOOKUP(B415,TA_Rubric!$A$1:$G$93,4+LEFT(Type!$B$1,1),)</f>
        <v>Não</v>
      </c>
    </row>
    <row r="416" spans="1:12" ht="63.95" customHeight="1" x14ac:dyDescent="0.25">
      <c r="A416" s="39">
        <f t="shared" ca="1" si="37"/>
        <v>5</v>
      </c>
      <c r="B416" s="39">
        <f t="shared" ca="1" si="38"/>
        <v>80</v>
      </c>
      <c r="C416" s="49"/>
      <c r="D416" s="16" t="b">
        <f t="shared" ca="1" si="42"/>
        <v>0</v>
      </c>
      <c r="E416" s="42" t="str">
        <f ca="1">_xlfn.IFNA(VLOOKUP(B416,Rubric[],2+VALUE(LEFT(Type!$B$1,1)),),"")</f>
        <v>3. Atividade em território nacional durante o período de referência - l) Indicação das jurisdições associadas a um risco mais elevado que tiveram operações com origem em ou destino para Portugal, com exceção das já reportadas ao abrigo nas alíneas e) e f), desde que o montante agregado das operações de ou para essas jurisdições seja igual ou superior, no período de referência, a € 1 000 000. - 45. ISO2</v>
      </c>
      <c r="F416" s="42" t="str">
        <f ca="1">_xlfn.IFNA(VLOOKUP(A416,Table4[[#All],[Id_Serv]:[Dsg_EN Servico]],2+VALUE(LEFT(Type!$B$1,1)),0),"")</f>
        <v>5. Emissão de instrumentos de pagamento</v>
      </c>
      <c r="G416" s="43" t="b">
        <f t="shared" ca="1" si="39"/>
        <v>0</v>
      </c>
      <c r="H416" s="73">
        <f t="shared" si="40"/>
        <v>8</v>
      </c>
      <c r="I416" s="73">
        <v>80</v>
      </c>
      <c r="J416" s="73">
        <v>2</v>
      </c>
      <c r="K416" s="72" t="str">
        <f t="shared" si="41"/>
        <v/>
      </c>
      <c r="L416" s="38" t="str">
        <f ca="1">VLOOKUP(B416,TA_Rubric!$A$1:$G$93,4+LEFT(Type!$B$1,1),)</f>
        <v>Não</v>
      </c>
    </row>
    <row r="417" spans="1:12" ht="63.95" customHeight="1" x14ac:dyDescent="0.25">
      <c r="A417" s="39">
        <f t="shared" ca="1" si="37"/>
        <v>5</v>
      </c>
      <c r="B417" s="39">
        <f t="shared" ca="1" si="38"/>
        <v>81</v>
      </c>
      <c r="C417" s="49"/>
      <c r="D417" s="16" t="b">
        <f t="shared" ca="1" si="42"/>
        <v>0</v>
      </c>
      <c r="E417" s="42" t="str">
        <f ca="1">_xlfn.IFNA(VLOOKUP(B417,Rubric[],2+VALUE(LEFT(Type!$B$1,1)),),"")</f>
        <v>3. Atividade em território nacional durante o período de referência - l) Indicação das jurisdições associadas a um risco mais elevado que tiveram operações com origem em ou destino para Portugal, com exceção das já reportadas ao abrigo nas alíneas e) e f), desde que o montante agregado das operações de ou para essas jurisdições seja igual ou superior, no período de referência, a € 1 000 000. - 46. ISO2</v>
      </c>
      <c r="F417" s="42" t="str">
        <f ca="1">_xlfn.IFNA(VLOOKUP(A417,Table4[[#All],[Id_Serv]:[Dsg_EN Servico]],2+VALUE(LEFT(Type!$B$1,1)),0),"")</f>
        <v>5. Emissão de instrumentos de pagamento</v>
      </c>
      <c r="G417" s="43" t="b">
        <f t="shared" ca="1" si="39"/>
        <v>0</v>
      </c>
      <c r="H417" s="73">
        <f t="shared" si="40"/>
        <v>8</v>
      </c>
      <c r="I417" s="73">
        <v>81</v>
      </c>
      <c r="J417" s="73">
        <v>2</v>
      </c>
      <c r="K417" s="72" t="str">
        <f t="shared" si="41"/>
        <v/>
      </c>
      <c r="L417" s="38" t="str">
        <f ca="1">VLOOKUP(B417,TA_Rubric!$A$1:$G$93,4+LEFT(Type!$B$1,1),)</f>
        <v>Não</v>
      </c>
    </row>
    <row r="418" spans="1:12" ht="63.95" customHeight="1" x14ac:dyDescent="0.25">
      <c r="A418" s="39">
        <f t="shared" ca="1" si="37"/>
        <v>5</v>
      </c>
      <c r="B418" s="39">
        <f t="shared" ca="1" si="38"/>
        <v>82</v>
      </c>
      <c r="C418" s="49"/>
      <c r="D418" s="16" t="b">
        <f t="shared" ca="1" si="42"/>
        <v>0</v>
      </c>
      <c r="E418" s="42" t="str">
        <f ca="1">_xlfn.IFNA(VLOOKUP(B418,Rubric[],2+VALUE(LEFT(Type!$B$1,1)),),"")</f>
        <v>3. Atividade em território nacional durante o período de referência - l) Indicação das jurisdições associadas a um risco mais elevado que tiveram operações com origem em ou destino para Portugal, com exceção das já reportadas ao abrigo nas alíneas e) e f), desde que o montante agregado das operações de ou para essas jurisdições seja igual ou superior, no período de referência, a € 1 000 000. - 47. ISO2</v>
      </c>
      <c r="F418" s="42" t="str">
        <f ca="1">_xlfn.IFNA(VLOOKUP(A418,Table4[[#All],[Id_Serv]:[Dsg_EN Servico]],2+VALUE(LEFT(Type!$B$1,1)),0),"")</f>
        <v>5. Emissão de instrumentos de pagamento</v>
      </c>
      <c r="G418" s="43" t="b">
        <f t="shared" ca="1" si="39"/>
        <v>0</v>
      </c>
      <c r="H418" s="73">
        <f t="shared" si="40"/>
        <v>8</v>
      </c>
      <c r="I418" s="73">
        <v>82</v>
      </c>
      <c r="J418" s="73">
        <v>2</v>
      </c>
      <c r="K418" s="72" t="str">
        <f t="shared" si="41"/>
        <v/>
      </c>
      <c r="L418" s="38" t="str">
        <f ca="1">VLOOKUP(B418,TA_Rubric!$A$1:$G$93,4+LEFT(Type!$B$1,1),)</f>
        <v>Não</v>
      </c>
    </row>
    <row r="419" spans="1:12" ht="63.95" customHeight="1" x14ac:dyDescent="0.25">
      <c r="A419" s="39">
        <f t="shared" ca="1" si="37"/>
        <v>5</v>
      </c>
      <c r="B419" s="39">
        <f t="shared" ca="1" si="38"/>
        <v>83</v>
      </c>
      <c r="C419" s="49"/>
      <c r="D419" s="16" t="b">
        <f t="shared" ca="1" si="42"/>
        <v>0</v>
      </c>
      <c r="E419" s="42" t="str">
        <f ca="1">_xlfn.IFNA(VLOOKUP(B419,Rubric[],2+VALUE(LEFT(Type!$B$1,1)),),"")</f>
        <v>3. Atividade em território nacional durante o período de referência - l) Indicação das jurisdições associadas a um risco mais elevado que tiveram operações com origem em ou destino para Portugal, com exceção das já reportadas ao abrigo nas alíneas e) e f), desde que o montante agregado das operações de ou para essas jurisdições seja igual ou superior, no período de referência, a € 1 000 000. - 48. ISO2</v>
      </c>
      <c r="F419" s="42" t="str">
        <f ca="1">_xlfn.IFNA(VLOOKUP(A419,Table4[[#All],[Id_Serv]:[Dsg_EN Servico]],2+VALUE(LEFT(Type!$B$1,1)),0),"")</f>
        <v>5. Emissão de instrumentos de pagamento</v>
      </c>
      <c r="G419" s="43" t="b">
        <f t="shared" ca="1" si="39"/>
        <v>0</v>
      </c>
      <c r="H419" s="73">
        <f t="shared" si="40"/>
        <v>8</v>
      </c>
      <c r="I419" s="73">
        <v>83</v>
      </c>
      <c r="J419" s="73">
        <v>2</v>
      </c>
      <c r="K419" s="72" t="str">
        <f t="shared" si="41"/>
        <v/>
      </c>
      <c r="L419" s="38" t="str">
        <f ca="1">VLOOKUP(B419,TA_Rubric!$A$1:$G$93,4+LEFT(Type!$B$1,1),)</f>
        <v>Não</v>
      </c>
    </row>
    <row r="420" spans="1:12" ht="63.95" customHeight="1" x14ac:dyDescent="0.25">
      <c r="A420" s="39">
        <f t="shared" ca="1" si="37"/>
        <v>5</v>
      </c>
      <c r="B420" s="39">
        <f t="shared" ca="1" si="38"/>
        <v>84</v>
      </c>
      <c r="C420" s="49"/>
      <c r="D420" s="16" t="b">
        <f t="shared" ca="1" si="42"/>
        <v>0</v>
      </c>
      <c r="E420" s="42" t="str">
        <f ca="1">_xlfn.IFNA(VLOOKUP(B420,Rubric[],2+VALUE(LEFT(Type!$B$1,1)),),"")</f>
        <v>3. Atividade em território nacional durante o período de referência - l) Indicação das jurisdições associadas a um risco mais elevado que tiveram operações com origem em ou destino para Portugal, com exceção das já reportadas ao abrigo nas alíneas e) e f), desde que o montante agregado das operações de ou para essas jurisdições seja igual ou superior, no período de referência, a € 1 000 000. - 49. ISO2</v>
      </c>
      <c r="F420" s="42" t="str">
        <f ca="1">_xlfn.IFNA(VLOOKUP(A420,Table4[[#All],[Id_Serv]:[Dsg_EN Servico]],2+VALUE(LEFT(Type!$B$1,1)),0),"")</f>
        <v>5. Emissão de instrumentos de pagamento</v>
      </c>
      <c r="G420" s="43" t="b">
        <f t="shared" ca="1" si="39"/>
        <v>0</v>
      </c>
      <c r="H420" s="73">
        <f t="shared" si="40"/>
        <v>8</v>
      </c>
      <c r="I420" s="73">
        <v>84</v>
      </c>
      <c r="J420" s="73">
        <v>2</v>
      </c>
      <c r="K420" s="72" t="str">
        <f t="shared" si="41"/>
        <v/>
      </c>
      <c r="L420" s="38" t="str">
        <f ca="1">VLOOKUP(B420,TA_Rubric!$A$1:$G$93,4+LEFT(Type!$B$1,1),)</f>
        <v>Não</v>
      </c>
    </row>
    <row r="421" spans="1:12" ht="63.95" customHeight="1" x14ac:dyDescent="0.25">
      <c r="A421" s="39">
        <f t="shared" ca="1" si="37"/>
        <v>5</v>
      </c>
      <c r="B421" s="39">
        <f t="shared" ca="1" si="38"/>
        <v>85</v>
      </c>
      <c r="C421" s="49"/>
      <c r="D421" s="16" t="b">
        <f t="shared" ca="1" si="42"/>
        <v>0</v>
      </c>
      <c r="E421" s="42" t="str">
        <f ca="1">_xlfn.IFNA(VLOOKUP(B421,Rubric[],2+VALUE(LEFT(Type!$B$1,1)),),"")</f>
        <v>3. Atividade em território nacional durante o período de referência - l) Indicação das jurisdições associadas a um risco mais elevado que tiveram operações com origem em ou destino para Portugal, com exceção das já reportadas ao abrigo nas alíneas e) e f), desde que o montante agregado das operações de ou para essas jurisdições seja igual ou superior, no período de referência, a € 1 000 000. - 50. ISO2</v>
      </c>
      <c r="F421" s="42" t="str">
        <f ca="1">_xlfn.IFNA(VLOOKUP(A421,Table4[[#All],[Id_Serv]:[Dsg_EN Servico]],2+VALUE(LEFT(Type!$B$1,1)),0),"")</f>
        <v>5. Emissão de instrumentos de pagamento</v>
      </c>
      <c r="G421" s="43" t="b">
        <f t="shared" ca="1" si="39"/>
        <v>0</v>
      </c>
      <c r="H421" s="73">
        <f t="shared" si="40"/>
        <v>8</v>
      </c>
      <c r="I421" s="73">
        <v>85</v>
      </c>
      <c r="J421" s="73">
        <v>2</v>
      </c>
      <c r="K421" s="72" t="str">
        <f t="shared" si="41"/>
        <v/>
      </c>
      <c r="L421" s="38" t="str">
        <f ca="1">VLOOKUP(B421,TA_Rubric!$A$1:$G$93,4+LEFT(Type!$B$1,1),)</f>
        <v>Não</v>
      </c>
    </row>
    <row r="422" spans="1:12" ht="63.95" customHeight="1" x14ac:dyDescent="0.25">
      <c r="A422" s="38">
        <f t="shared" ca="1" si="37"/>
        <v>6</v>
      </c>
      <c r="B422" s="38">
        <f t="shared" ca="1" si="38"/>
        <v>2</v>
      </c>
      <c r="C422" s="49"/>
      <c r="D422" s="15" t="b">
        <f t="shared" ca="1" si="42"/>
        <v>0</v>
      </c>
      <c r="E422" s="40" t="str">
        <f ca="1">_xlfn.IFNA(VLOOKUP(B422,Rubric[],2+VALUE(LEFT(Type!$B$1,1)),),"")</f>
        <v>3. Atividade em território nacional durante o período de referência - a) Número total de operações realizadas com origem em Portugal;</v>
      </c>
      <c r="F422" s="40" t="str">
        <f ca="1">_xlfn.IFNA(VLOOKUP(A422,Table4[[#All],[Id_Serv]:[Dsg_EN Servico]],2+VALUE(LEFT(Type!$B$1,1)),0),"")</f>
        <v>6. Aquisição de operações de pagamento</v>
      </c>
      <c r="G422" s="41" t="b">
        <f t="shared" ca="1" si="39"/>
        <v>0</v>
      </c>
      <c r="H422" s="72">
        <f t="shared" si="40"/>
        <v>9</v>
      </c>
      <c r="I422" s="72">
        <v>2</v>
      </c>
      <c r="J422" s="72">
        <v>2</v>
      </c>
      <c r="K422" s="72" t="str">
        <f t="shared" si="41"/>
        <v/>
      </c>
      <c r="L422" s="38" t="str">
        <f ca="1">VLOOKUP(B422,TA_Rubric!$A$1:$G$93,4+LEFT(Type!$B$1,1),)</f>
        <v>Sim</v>
      </c>
    </row>
    <row r="423" spans="1:12" ht="63.95" customHeight="1" x14ac:dyDescent="0.25">
      <c r="A423" s="39">
        <f t="shared" ca="1" si="37"/>
        <v>6</v>
      </c>
      <c r="B423" s="39">
        <f t="shared" ca="1" si="38"/>
        <v>3</v>
      </c>
      <c r="C423" s="49"/>
      <c r="D423" s="16" t="b">
        <f t="shared" ca="1" si="42"/>
        <v>0</v>
      </c>
      <c r="E423" s="42" t="str">
        <f ca="1">_xlfn.IFNA(VLOOKUP(B423,Rubric[],2+VALUE(LEFT(Type!$B$1,1)),),"")</f>
        <v>3. Atividade em território nacional durante o período de referência - b) Montante agregado, em euros, das operações realizadas com origem em Portugal;</v>
      </c>
      <c r="F423" s="42" t="str">
        <f ca="1">_xlfn.IFNA(VLOOKUP(A423,Table4[[#All],[Id_Serv]:[Dsg_EN Servico]],2+VALUE(LEFT(Type!$B$1,1)),0),"")</f>
        <v>6. Aquisição de operações de pagamento</v>
      </c>
      <c r="G423" s="43" t="b">
        <f t="shared" ca="1" si="39"/>
        <v>0</v>
      </c>
      <c r="H423" s="73">
        <f t="shared" si="40"/>
        <v>9</v>
      </c>
      <c r="I423" s="73">
        <v>3</v>
      </c>
      <c r="J423" s="73">
        <v>2</v>
      </c>
      <c r="K423" s="72" t="str">
        <f t="shared" si="41"/>
        <v/>
      </c>
      <c r="L423" s="38" t="str">
        <f ca="1">VLOOKUP(B423,TA_Rubric!$A$1:$G$93,4+LEFT(Type!$B$1,1),)</f>
        <v>Sim</v>
      </c>
    </row>
    <row r="424" spans="1:12" ht="63.95" customHeight="1" x14ac:dyDescent="0.25">
      <c r="A424" s="39">
        <f t="shared" ca="1" si="37"/>
        <v>6</v>
      </c>
      <c r="B424" s="39">
        <f t="shared" ca="1" si="38"/>
        <v>4</v>
      </c>
      <c r="C424" s="49"/>
      <c r="D424" s="16" t="b">
        <f t="shared" ca="1" si="42"/>
        <v>0</v>
      </c>
      <c r="E424" s="42" t="str">
        <f ca="1">_xlfn.IFNA(VLOOKUP(B424,Rubric[],2+VALUE(LEFT(Type!$B$1,1)),),"")</f>
        <v>3. Atividade em território nacional durante o período de referência - c) Número total de operações realizadas com destino para Portugal;</v>
      </c>
      <c r="F424" s="42" t="str">
        <f ca="1">_xlfn.IFNA(VLOOKUP(A424,Table4[[#All],[Id_Serv]:[Dsg_EN Servico]],2+VALUE(LEFT(Type!$B$1,1)),0),"")</f>
        <v>6. Aquisição de operações de pagamento</v>
      </c>
      <c r="G424" s="43" t="b">
        <f t="shared" ca="1" si="39"/>
        <v>0</v>
      </c>
      <c r="H424" s="73">
        <f t="shared" si="40"/>
        <v>9</v>
      </c>
      <c r="I424" s="73">
        <v>4</v>
      </c>
      <c r="J424" s="73">
        <v>2</v>
      </c>
      <c r="K424" s="72" t="str">
        <f t="shared" si="41"/>
        <v/>
      </c>
      <c r="L424" s="38" t="str">
        <f ca="1">VLOOKUP(B424,TA_Rubric!$A$1:$G$93,4+LEFT(Type!$B$1,1),)</f>
        <v>Sim</v>
      </c>
    </row>
    <row r="425" spans="1:12" ht="63.95" customHeight="1" x14ac:dyDescent="0.25">
      <c r="A425" s="39">
        <f t="shared" ca="1" si="37"/>
        <v>6</v>
      </c>
      <c r="B425" s="39">
        <f t="shared" ca="1" si="38"/>
        <v>5</v>
      </c>
      <c r="C425" s="49"/>
      <c r="D425" s="16" t="b">
        <f t="shared" ca="1" si="42"/>
        <v>0</v>
      </c>
      <c r="E425" s="42" t="str">
        <f ca="1">_xlfn.IFNA(VLOOKUP(B425,Rubric[],2+VALUE(LEFT(Type!$B$1,1)),),"")</f>
        <v>3. Atividade em território nacional durante o período de referência - d) Montante agregado, em euros, das operações realizadas com destino para Portugal;</v>
      </c>
      <c r="F425" s="42" t="str">
        <f ca="1">_xlfn.IFNA(VLOOKUP(A425,Table4[[#All],[Id_Serv]:[Dsg_EN Servico]],2+VALUE(LEFT(Type!$B$1,1)),0),"")</f>
        <v>6. Aquisição de operações de pagamento</v>
      </c>
      <c r="G425" s="43" t="b">
        <f t="shared" ca="1" si="39"/>
        <v>0</v>
      </c>
      <c r="H425" s="73">
        <f t="shared" si="40"/>
        <v>9</v>
      </c>
      <c r="I425" s="73">
        <v>5</v>
      </c>
      <c r="J425" s="73">
        <v>2</v>
      </c>
      <c r="K425" s="72" t="str">
        <f t="shared" si="41"/>
        <v/>
      </c>
      <c r="L425" s="38" t="str">
        <f ca="1">VLOOKUP(B425,TA_Rubric!$A$1:$G$93,4+LEFT(Type!$B$1,1),)</f>
        <v>Sim</v>
      </c>
    </row>
    <row r="426" spans="1:12" ht="63.95" customHeight="1" x14ac:dyDescent="0.25">
      <c r="A426" s="39">
        <f t="shared" ca="1" si="37"/>
        <v>6</v>
      </c>
      <c r="B426" s="39">
        <f t="shared" ca="1" si="38"/>
        <v>6</v>
      </c>
      <c r="C426" s="49"/>
      <c r="D426" s="16" t="b">
        <f t="shared" ca="1" si="42"/>
        <v>0</v>
      </c>
      <c r="E426" s="42" t="str">
        <f ca="1">_xlfn.IFNA(VLOOKUP(B426,Rubric[],2+VALUE(LEFT(Type!$B$1,1)),),"")</f>
        <v>3. Atividade em território nacional durante o período de referência - e) Indicação das 10 jurisdições de destino das operações com origem em Portugal que apresentam o montante agregado mais elevado de operações; - 1.  ISO2</v>
      </c>
      <c r="F426" s="42" t="str">
        <f ca="1">_xlfn.IFNA(VLOOKUP(A426,Table4[[#All],[Id_Serv]:[Dsg_EN Servico]],2+VALUE(LEFT(Type!$B$1,1)),0),"")</f>
        <v>6. Aquisição de operações de pagamento</v>
      </c>
      <c r="G426" s="43" t="b">
        <f t="shared" ca="1" si="39"/>
        <v>0</v>
      </c>
      <c r="H426" s="73">
        <f t="shared" si="40"/>
        <v>9</v>
      </c>
      <c r="I426" s="73">
        <v>6</v>
      </c>
      <c r="J426" s="73">
        <v>2</v>
      </c>
      <c r="K426" s="72" t="str">
        <f t="shared" si="41"/>
        <v/>
      </c>
      <c r="L426" s="38" t="str">
        <f ca="1">VLOOKUP(B426,TA_Rubric!$A$1:$G$93,4+LEFT(Type!$B$1,1),)</f>
        <v>Não</v>
      </c>
    </row>
    <row r="427" spans="1:12" ht="63.95" customHeight="1" x14ac:dyDescent="0.25">
      <c r="A427" s="39">
        <f t="shared" ca="1" si="37"/>
        <v>6</v>
      </c>
      <c r="B427" s="39">
        <f t="shared" ca="1" si="38"/>
        <v>7</v>
      </c>
      <c r="C427" s="49"/>
      <c r="D427" s="16" t="b">
        <f t="shared" ca="1" si="42"/>
        <v>0</v>
      </c>
      <c r="E427" s="42" t="str">
        <f ca="1">_xlfn.IFNA(VLOOKUP(B427,Rubric[],2+VALUE(LEFT(Type!$B$1,1)),),"")</f>
        <v>3. Atividade em território nacional durante o período de referência - e) Indicação das 10 jurisdições de destino das operações com origem em Portugal que apresentam o montante agregado mais elevado de operações; - 2.  ISO2</v>
      </c>
      <c r="F427" s="42" t="str">
        <f ca="1">_xlfn.IFNA(VLOOKUP(A427,Table4[[#All],[Id_Serv]:[Dsg_EN Servico]],2+VALUE(LEFT(Type!$B$1,1)),0),"")</f>
        <v>6. Aquisição de operações de pagamento</v>
      </c>
      <c r="G427" s="43" t="b">
        <f t="shared" ca="1" si="39"/>
        <v>0</v>
      </c>
      <c r="H427" s="73">
        <f t="shared" si="40"/>
        <v>9</v>
      </c>
      <c r="I427" s="73">
        <v>7</v>
      </c>
      <c r="J427" s="73">
        <v>2</v>
      </c>
      <c r="K427" s="72" t="str">
        <f t="shared" si="41"/>
        <v/>
      </c>
      <c r="L427" s="38" t="str">
        <f ca="1">VLOOKUP(B427,TA_Rubric!$A$1:$G$93,4+LEFT(Type!$B$1,1),)</f>
        <v>Não</v>
      </c>
    </row>
    <row r="428" spans="1:12" ht="63.95" customHeight="1" x14ac:dyDescent="0.25">
      <c r="A428" s="39">
        <f t="shared" ca="1" si="37"/>
        <v>6</v>
      </c>
      <c r="B428" s="39">
        <f t="shared" ca="1" si="38"/>
        <v>8</v>
      </c>
      <c r="C428" s="49"/>
      <c r="D428" s="16" t="b">
        <f t="shared" ca="1" si="42"/>
        <v>0</v>
      </c>
      <c r="E428" s="42" t="str">
        <f ca="1">_xlfn.IFNA(VLOOKUP(B428,Rubric[],2+VALUE(LEFT(Type!$B$1,1)),),"")</f>
        <v>3. Atividade em território nacional durante o período de referência - e) Indicação das 10 jurisdições de destino das operações com origem em Portugal que apresentam o montante agregado mais elevado de operações; - 3.  ISO2</v>
      </c>
      <c r="F428" s="42" t="str">
        <f ca="1">_xlfn.IFNA(VLOOKUP(A428,Table4[[#All],[Id_Serv]:[Dsg_EN Servico]],2+VALUE(LEFT(Type!$B$1,1)),0),"")</f>
        <v>6. Aquisição de operações de pagamento</v>
      </c>
      <c r="G428" s="43" t="b">
        <f t="shared" ca="1" si="39"/>
        <v>0</v>
      </c>
      <c r="H428" s="73">
        <f t="shared" si="40"/>
        <v>9</v>
      </c>
      <c r="I428" s="73">
        <v>8</v>
      </c>
      <c r="J428" s="73">
        <v>2</v>
      </c>
      <c r="K428" s="72" t="str">
        <f t="shared" si="41"/>
        <v/>
      </c>
      <c r="L428" s="38" t="str">
        <f ca="1">VLOOKUP(B428,TA_Rubric!$A$1:$G$93,4+LEFT(Type!$B$1,1),)</f>
        <v>Não</v>
      </c>
    </row>
    <row r="429" spans="1:12" ht="63.95" customHeight="1" x14ac:dyDescent="0.25">
      <c r="A429" s="39">
        <f t="shared" ca="1" si="37"/>
        <v>6</v>
      </c>
      <c r="B429" s="39">
        <f t="shared" ca="1" si="38"/>
        <v>9</v>
      </c>
      <c r="C429" s="49"/>
      <c r="D429" s="16" t="b">
        <f t="shared" ca="1" si="42"/>
        <v>0</v>
      </c>
      <c r="E429" s="42" t="str">
        <f ca="1">_xlfn.IFNA(VLOOKUP(B429,Rubric[],2+VALUE(LEFT(Type!$B$1,1)),),"")</f>
        <v>3. Atividade em território nacional durante o período de referência - e) Indicação das 10 jurisdições de destino das operações com origem em Portugal que apresentam o montante agregado mais elevado de operações; - 4.  ISO2</v>
      </c>
      <c r="F429" s="42" t="str">
        <f ca="1">_xlfn.IFNA(VLOOKUP(A429,Table4[[#All],[Id_Serv]:[Dsg_EN Servico]],2+VALUE(LEFT(Type!$B$1,1)),0),"")</f>
        <v>6. Aquisição de operações de pagamento</v>
      </c>
      <c r="G429" s="43" t="b">
        <f t="shared" ca="1" si="39"/>
        <v>0</v>
      </c>
      <c r="H429" s="73">
        <f t="shared" si="40"/>
        <v>9</v>
      </c>
      <c r="I429" s="73">
        <v>9</v>
      </c>
      <c r="J429" s="73">
        <v>2</v>
      </c>
      <c r="K429" s="72" t="str">
        <f t="shared" si="41"/>
        <v/>
      </c>
      <c r="L429" s="38" t="str">
        <f ca="1">VLOOKUP(B429,TA_Rubric!$A$1:$G$93,4+LEFT(Type!$B$1,1),)</f>
        <v>Não</v>
      </c>
    </row>
    <row r="430" spans="1:12" ht="63.95" customHeight="1" x14ac:dyDescent="0.25">
      <c r="A430" s="39">
        <f t="shared" ca="1" si="37"/>
        <v>6</v>
      </c>
      <c r="B430" s="39">
        <f t="shared" ca="1" si="38"/>
        <v>10</v>
      </c>
      <c r="C430" s="49"/>
      <c r="D430" s="16" t="b">
        <f t="shared" ca="1" si="42"/>
        <v>0</v>
      </c>
      <c r="E430" s="42" t="str">
        <f ca="1">_xlfn.IFNA(VLOOKUP(B430,Rubric[],2+VALUE(LEFT(Type!$B$1,1)),),"")</f>
        <v>3. Atividade em território nacional durante o período de referência - e) Indicação das 10 jurisdições de destino das operações com origem em Portugal que apresentam o montante agregado mais elevado de operações; - 5.  ISO2</v>
      </c>
      <c r="F430" s="42" t="str">
        <f ca="1">_xlfn.IFNA(VLOOKUP(A430,Table4[[#All],[Id_Serv]:[Dsg_EN Servico]],2+VALUE(LEFT(Type!$B$1,1)),0),"")</f>
        <v>6. Aquisição de operações de pagamento</v>
      </c>
      <c r="G430" s="43" t="b">
        <f t="shared" ca="1" si="39"/>
        <v>0</v>
      </c>
      <c r="H430" s="73">
        <f t="shared" si="40"/>
        <v>9</v>
      </c>
      <c r="I430" s="73">
        <v>10</v>
      </c>
      <c r="J430" s="73">
        <v>2</v>
      </c>
      <c r="K430" s="72" t="str">
        <f t="shared" si="41"/>
        <v/>
      </c>
      <c r="L430" s="38" t="str">
        <f ca="1">VLOOKUP(B430,TA_Rubric!$A$1:$G$93,4+LEFT(Type!$B$1,1),)</f>
        <v>Não</v>
      </c>
    </row>
    <row r="431" spans="1:12" ht="63.95" customHeight="1" x14ac:dyDescent="0.25">
      <c r="A431" s="39">
        <f t="shared" ca="1" si="37"/>
        <v>6</v>
      </c>
      <c r="B431" s="39">
        <f t="shared" ca="1" si="38"/>
        <v>11</v>
      </c>
      <c r="C431" s="49"/>
      <c r="D431" s="16" t="b">
        <f t="shared" ca="1" si="42"/>
        <v>0</v>
      </c>
      <c r="E431" s="42" t="str">
        <f ca="1">_xlfn.IFNA(VLOOKUP(B431,Rubric[],2+VALUE(LEFT(Type!$B$1,1)),),"")</f>
        <v>3. Atividade em território nacional durante o período de referência - e) Indicação das 10 jurisdições de destino das operações com origem em Portugal que apresentam o montante agregado mais elevado de operações; - 6.  ISO2</v>
      </c>
      <c r="F431" s="42" t="str">
        <f ca="1">_xlfn.IFNA(VLOOKUP(A431,Table4[[#All],[Id_Serv]:[Dsg_EN Servico]],2+VALUE(LEFT(Type!$B$1,1)),0),"")</f>
        <v>6. Aquisição de operações de pagamento</v>
      </c>
      <c r="G431" s="43" t="b">
        <f t="shared" ca="1" si="39"/>
        <v>0</v>
      </c>
      <c r="H431" s="73">
        <f t="shared" si="40"/>
        <v>9</v>
      </c>
      <c r="I431" s="73">
        <v>11</v>
      </c>
      <c r="J431" s="73">
        <v>2</v>
      </c>
      <c r="K431" s="72" t="str">
        <f t="shared" si="41"/>
        <v/>
      </c>
      <c r="L431" s="38" t="str">
        <f ca="1">VLOOKUP(B431,TA_Rubric!$A$1:$G$93,4+LEFT(Type!$B$1,1),)</f>
        <v>Não</v>
      </c>
    </row>
    <row r="432" spans="1:12" ht="63.95" customHeight="1" x14ac:dyDescent="0.25">
      <c r="A432" s="39">
        <f t="shared" ca="1" si="37"/>
        <v>6</v>
      </c>
      <c r="B432" s="39">
        <f t="shared" ca="1" si="38"/>
        <v>12</v>
      </c>
      <c r="C432" s="49"/>
      <c r="D432" s="16" t="b">
        <f t="shared" ca="1" si="42"/>
        <v>0</v>
      </c>
      <c r="E432" s="42" t="str">
        <f ca="1">_xlfn.IFNA(VLOOKUP(B432,Rubric[],2+VALUE(LEFT(Type!$B$1,1)),),"")</f>
        <v>3. Atividade em território nacional durante o período de referência - e) Indicação das 10 jurisdições de destino das operações com origem em Portugal que apresentam o montante agregado mais elevado de operações; - 7.  ISO2</v>
      </c>
      <c r="F432" s="42" t="str">
        <f ca="1">_xlfn.IFNA(VLOOKUP(A432,Table4[[#All],[Id_Serv]:[Dsg_EN Servico]],2+VALUE(LEFT(Type!$B$1,1)),0),"")</f>
        <v>6. Aquisição de operações de pagamento</v>
      </c>
      <c r="G432" s="43" t="b">
        <f t="shared" ca="1" si="39"/>
        <v>0</v>
      </c>
      <c r="H432" s="73">
        <f t="shared" si="40"/>
        <v>9</v>
      </c>
      <c r="I432" s="73">
        <v>12</v>
      </c>
      <c r="J432" s="73">
        <v>2</v>
      </c>
      <c r="K432" s="72" t="str">
        <f t="shared" si="41"/>
        <v/>
      </c>
      <c r="L432" s="38" t="str">
        <f ca="1">VLOOKUP(B432,TA_Rubric!$A$1:$G$93,4+LEFT(Type!$B$1,1),)</f>
        <v>Não</v>
      </c>
    </row>
    <row r="433" spans="1:12" ht="63.95" customHeight="1" x14ac:dyDescent="0.25">
      <c r="A433" s="39">
        <f t="shared" ca="1" si="37"/>
        <v>6</v>
      </c>
      <c r="B433" s="39">
        <f t="shared" ca="1" si="38"/>
        <v>13</v>
      </c>
      <c r="C433" s="49"/>
      <c r="D433" s="16" t="b">
        <f t="shared" ca="1" si="42"/>
        <v>0</v>
      </c>
      <c r="E433" s="42" t="str">
        <f ca="1">_xlfn.IFNA(VLOOKUP(B433,Rubric[],2+VALUE(LEFT(Type!$B$1,1)),),"")</f>
        <v>3. Atividade em território nacional durante o período de referência - e) Indicação das 10 jurisdições de destino das operações com origem em Portugal que apresentam o montante agregado mais elevado de operações; - 8.  ISO2</v>
      </c>
      <c r="F433" s="42" t="str">
        <f ca="1">_xlfn.IFNA(VLOOKUP(A433,Table4[[#All],[Id_Serv]:[Dsg_EN Servico]],2+VALUE(LEFT(Type!$B$1,1)),0),"")</f>
        <v>6. Aquisição de operações de pagamento</v>
      </c>
      <c r="G433" s="43" t="b">
        <f t="shared" ca="1" si="39"/>
        <v>0</v>
      </c>
      <c r="H433" s="73">
        <f t="shared" si="40"/>
        <v>9</v>
      </c>
      <c r="I433" s="73">
        <v>13</v>
      </c>
      <c r="J433" s="73">
        <v>2</v>
      </c>
      <c r="K433" s="72" t="str">
        <f t="shared" si="41"/>
        <v/>
      </c>
      <c r="L433" s="38" t="str">
        <f ca="1">VLOOKUP(B433,TA_Rubric!$A$1:$G$93,4+LEFT(Type!$B$1,1),)</f>
        <v>Não</v>
      </c>
    </row>
    <row r="434" spans="1:12" ht="63.95" customHeight="1" x14ac:dyDescent="0.25">
      <c r="A434" s="39">
        <f t="shared" ca="1" si="37"/>
        <v>6</v>
      </c>
      <c r="B434" s="39">
        <f t="shared" ca="1" si="38"/>
        <v>14</v>
      </c>
      <c r="C434" s="49"/>
      <c r="D434" s="16" t="b">
        <f t="shared" ca="1" si="42"/>
        <v>0</v>
      </c>
      <c r="E434" s="42" t="str">
        <f ca="1">_xlfn.IFNA(VLOOKUP(B434,Rubric[],2+VALUE(LEFT(Type!$B$1,1)),),"")</f>
        <v>3. Atividade em território nacional durante o período de referência - e) Indicação das 10 jurisdições de destino das operações com origem em Portugal que apresentam o montante agregado mais elevado de operações; - 9.  ISO2</v>
      </c>
      <c r="F434" s="42" t="str">
        <f ca="1">_xlfn.IFNA(VLOOKUP(A434,Table4[[#All],[Id_Serv]:[Dsg_EN Servico]],2+VALUE(LEFT(Type!$B$1,1)),0),"")</f>
        <v>6. Aquisição de operações de pagamento</v>
      </c>
      <c r="G434" s="43" t="b">
        <f t="shared" ca="1" si="39"/>
        <v>0</v>
      </c>
      <c r="H434" s="73">
        <f t="shared" si="40"/>
        <v>9</v>
      </c>
      <c r="I434" s="73">
        <v>14</v>
      </c>
      <c r="J434" s="73">
        <v>2</v>
      </c>
      <c r="K434" s="72" t="str">
        <f t="shared" si="41"/>
        <v/>
      </c>
      <c r="L434" s="38" t="str">
        <f ca="1">VLOOKUP(B434,TA_Rubric!$A$1:$G$93,4+LEFT(Type!$B$1,1),)</f>
        <v>Não</v>
      </c>
    </row>
    <row r="435" spans="1:12" ht="63.95" customHeight="1" x14ac:dyDescent="0.25">
      <c r="A435" s="39">
        <f t="shared" ca="1" si="37"/>
        <v>6</v>
      </c>
      <c r="B435" s="39">
        <f t="shared" ca="1" si="38"/>
        <v>15</v>
      </c>
      <c r="C435" s="49"/>
      <c r="D435" s="16" t="b">
        <f t="shared" ca="1" si="42"/>
        <v>0</v>
      </c>
      <c r="E435" s="42" t="str">
        <f ca="1">_xlfn.IFNA(VLOOKUP(B435,Rubric[],2+VALUE(LEFT(Type!$B$1,1)),),"")</f>
        <v>3. Atividade em território nacional durante o período de referência - e) Indicação das 10 jurisdições de destino das operações com origem em Portugal que apresentam o montante agregado mais elevado de operações; - 10. ISO2</v>
      </c>
      <c r="F435" s="42" t="str">
        <f ca="1">_xlfn.IFNA(VLOOKUP(A435,Table4[[#All],[Id_Serv]:[Dsg_EN Servico]],2+VALUE(LEFT(Type!$B$1,1)),0),"")</f>
        <v>6. Aquisição de operações de pagamento</v>
      </c>
      <c r="G435" s="43" t="b">
        <f t="shared" ca="1" si="39"/>
        <v>0</v>
      </c>
      <c r="H435" s="73">
        <f t="shared" si="40"/>
        <v>9</v>
      </c>
      <c r="I435" s="73">
        <v>15</v>
      </c>
      <c r="J435" s="73">
        <v>2</v>
      </c>
      <c r="K435" s="72" t="str">
        <f t="shared" si="41"/>
        <v/>
      </c>
      <c r="L435" s="38" t="str">
        <f ca="1">VLOOKUP(B435,TA_Rubric!$A$1:$G$93,4+LEFT(Type!$B$1,1),)</f>
        <v>Não</v>
      </c>
    </row>
    <row r="436" spans="1:12" ht="63.95" customHeight="1" x14ac:dyDescent="0.25">
      <c r="A436" s="39">
        <f t="shared" ca="1" si="37"/>
        <v>6</v>
      </c>
      <c r="B436" s="39">
        <f t="shared" ca="1" si="38"/>
        <v>16</v>
      </c>
      <c r="C436" s="49"/>
      <c r="D436" s="16" t="b">
        <f t="shared" ca="1" si="42"/>
        <v>0</v>
      </c>
      <c r="E436" s="42" t="str">
        <f ca="1">_xlfn.IFNA(VLOOKUP(B436,Rubric[],2+VALUE(LEFT(Type!$B$1,1)),),"")</f>
        <v>3. Atividade em território nacional durante o período de referência - f) Indicação das 10 jurisdições de origem das operações com destino em Portugal que apresentam o montante agregado mais elevado de operações; - 1.  ISO2</v>
      </c>
      <c r="F436" s="42" t="str">
        <f ca="1">_xlfn.IFNA(VLOOKUP(A436,Table4[[#All],[Id_Serv]:[Dsg_EN Servico]],2+VALUE(LEFT(Type!$B$1,1)),0),"")</f>
        <v>6. Aquisição de operações de pagamento</v>
      </c>
      <c r="G436" s="43" t="b">
        <f t="shared" ca="1" si="39"/>
        <v>0</v>
      </c>
      <c r="H436" s="73">
        <f t="shared" si="40"/>
        <v>9</v>
      </c>
      <c r="I436" s="73">
        <v>16</v>
      </c>
      <c r="J436" s="73">
        <v>2</v>
      </c>
      <c r="K436" s="72" t="str">
        <f t="shared" si="41"/>
        <v/>
      </c>
      <c r="L436" s="38" t="str">
        <f ca="1">VLOOKUP(B436,TA_Rubric!$A$1:$G$93,4+LEFT(Type!$B$1,1),)</f>
        <v>Não</v>
      </c>
    </row>
    <row r="437" spans="1:12" ht="63.95" customHeight="1" x14ac:dyDescent="0.25">
      <c r="A437" s="39">
        <f t="shared" ca="1" si="37"/>
        <v>6</v>
      </c>
      <c r="B437" s="39">
        <f t="shared" ca="1" si="38"/>
        <v>17</v>
      </c>
      <c r="C437" s="49"/>
      <c r="D437" s="16" t="b">
        <f t="shared" ca="1" si="42"/>
        <v>0</v>
      </c>
      <c r="E437" s="42" t="str">
        <f ca="1">_xlfn.IFNA(VLOOKUP(B437,Rubric[],2+VALUE(LEFT(Type!$B$1,1)),),"")</f>
        <v>3. Atividade em território nacional durante o período de referência - f) Indicação das 10 jurisdições de origem das operações com destino em Portugal que apresentam o montante agregado mais elevado de operações; - 2.  ISO2</v>
      </c>
      <c r="F437" s="42" t="str">
        <f ca="1">_xlfn.IFNA(VLOOKUP(A437,Table4[[#All],[Id_Serv]:[Dsg_EN Servico]],2+VALUE(LEFT(Type!$B$1,1)),0),"")</f>
        <v>6. Aquisição de operações de pagamento</v>
      </c>
      <c r="G437" s="43" t="b">
        <f t="shared" ca="1" si="39"/>
        <v>0</v>
      </c>
      <c r="H437" s="73">
        <f t="shared" si="40"/>
        <v>9</v>
      </c>
      <c r="I437" s="73">
        <v>17</v>
      </c>
      <c r="J437" s="73">
        <v>2</v>
      </c>
      <c r="K437" s="72" t="str">
        <f t="shared" si="41"/>
        <v/>
      </c>
      <c r="L437" s="38" t="str">
        <f ca="1">VLOOKUP(B437,TA_Rubric!$A$1:$G$93,4+LEFT(Type!$B$1,1),)</f>
        <v>Não</v>
      </c>
    </row>
    <row r="438" spans="1:12" ht="63.95" customHeight="1" x14ac:dyDescent="0.25">
      <c r="A438" s="39">
        <f t="shared" ca="1" si="37"/>
        <v>6</v>
      </c>
      <c r="B438" s="39">
        <f t="shared" ca="1" si="38"/>
        <v>18</v>
      </c>
      <c r="C438" s="49"/>
      <c r="D438" s="16" t="b">
        <f t="shared" ca="1" si="42"/>
        <v>0</v>
      </c>
      <c r="E438" s="42" t="str">
        <f ca="1">_xlfn.IFNA(VLOOKUP(B438,Rubric[],2+VALUE(LEFT(Type!$B$1,1)),),"")</f>
        <v>3. Atividade em território nacional durante o período de referência - f) Indicação das 10 jurisdições de origem das operações com destino em Portugal que apresentam o montante agregado mais elevado de operações; - 3.  ISO2</v>
      </c>
      <c r="F438" s="42" t="str">
        <f ca="1">_xlfn.IFNA(VLOOKUP(A438,Table4[[#All],[Id_Serv]:[Dsg_EN Servico]],2+VALUE(LEFT(Type!$B$1,1)),0),"")</f>
        <v>6. Aquisição de operações de pagamento</v>
      </c>
      <c r="G438" s="43" t="b">
        <f t="shared" ca="1" si="39"/>
        <v>0</v>
      </c>
      <c r="H438" s="73">
        <f t="shared" si="40"/>
        <v>9</v>
      </c>
      <c r="I438" s="73">
        <v>18</v>
      </c>
      <c r="J438" s="73">
        <v>2</v>
      </c>
      <c r="K438" s="72" t="str">
        <f t="shared" si="41"/>
        <v/>
      </c>
      <c r="L438" s="38" t="str">
        <f ca="1">VLOOKUP(B438,TA_Rubric!$A$1:$G$93,4+LEFT(Type!$B$1,1),)</f>
        <v>Não</v>
      </c>
    </row>
    <row r="439" spans="1:12" ht="63.95" customHeight="1" x14ac:dyDescent="0.25">
      <c r="A439" s="39">
        <f t="shared" ca="1" si="37"/>
        <v>6</v>
      </c>
      <c r="B439" s="39">
        <f t="shared" ca="1" si="38"/>
        <v>19</v>
      </c>
      <c r="C439" s="49"/>
      <c r="D439" s="16" t="b">
        <f t="shared" ca="1" si="42"/>
        <v>0</v>
      </c>
      <c r="E439" s="42" t="str">
        <f ca="1">_xlfn.IFNA(VLOOKUP(B439,Rubric[],2+VALUE(LEFT(Type!$B$1,1)),),"")</f>
        <v>3. Atividade em território nacional durante o período de referência - f) Indicação das 10 jurisdições de origem das operações com destino em Portugal que apresentam o montante agregado mais elevado de operações; - 4.  ISO2</v>
      </c>
      <c r="F439" s="42" t="str">
        <f ca="1">_xlfn.IFNA(VLOOKUP(A439,Table4[[#All],[Id_Serv]:[Dsg_EN Servico]],2+VALUE(LEFT(Type!$B$1,1)),0),"")</f>
        <v>6. Aquisição de operações de pagamento</v>
      </c>
      <c r="G439" s="43" t="b">
        <f t="shared" ca="1" si="39"/>
        <v>0</v>
      </c>
      <c r="H439" s="73">
        <f t="shared" si="40"/>
        <v>9</v>
      </c>
      <c r="I439" s="73">
        <v>19</v>
      </c>
      <c r="J439" s="73">
        <v>2</v>
      </c>
      <c r="K439" s="72" t="str">
        <f t="shared" si="41"/>
        <v/>
      </c>
      <c r="L439" s="38" t="str">
        <f ca="1">VLOOKUP(B439,TA_Rubric!$A$1:$G$93,4+LEFT(Type!$B$1,1),)</f>
        <v>Não</v>
      </c>
    </row>
    <row r="440" spans="1:12" ht="63.95" customHeight="1" x14ac:dyDescent="0.25">
      <c r="A440" s="39">
        <f t="shared" ca="1" si="37"/>
        <v>6</v>
      </c>
      <c r="B440" s="39">
        <f t="shared" ca="1" si="38"/>
        <v>20</v>
      </c>
      <c r="C440" s="49"/>
      <c r="D440" s="16" t="b">
        <f t="shared" ca="1" si="42"/>
        <v>0</v>
      </c>
      <c r="E440" s="42" t="str">
        <f ca="1">_xlfn.IFNA(VLOOKUP(B440,Rubric[],2+VALUE(LEFT(Type!$B$1,1)),),"")</f>
        <v>3. Atividade em território nacional durante o período de referência - f) Indicação das 10 jurisdições de origem das operações com destino em Portugal que apresentam o montante agregado mais elevado de operações; - 5.  ISO2</v>
      </c>
      <c r="F440" s="42" t="str">
        <f ca="1">_xlfn.IFNA(VLOOKUP(A440,Table4[[#All],[Id_Serv]:[Dsg_EN Servico]],2+VALUE(LEFT(Type!$B$1,1)),0),"")</f>
        <v>6. Aquisição de operações de pagamento</v>
      </c>
      <c r="G440" s="43" t="b">
        <f t="shared" ca="1" si="39"/>
        <v>0</v>
      </c>
      <c r="H440" s="73">
        <f t="shared" si="40"/>
        <v>9</v>
      </c>
      <c r="I440" s="73">
        <v>20</v>
      </c>
      <c r="J440" s="73">
        <v>2</v>
      </c>
      <c r="K440" s="72" t="str">
        <f t="shared" si="41"/>
        <v/>
      </c>
      <c r="L440" s="38" t="str">
        <f ca="1">VLOOKUP(B440,TA_Rubric!$A$1:$G$93,4+LEFT(Type!$B$1,1),)</f>
        <v>Não</v>
      </c>
    </row>
    <row r="441" spans="1:12" ht="63.95" customHeight="1" x14ac:dyDescent="0.25">
      <c r="A441" s="39">
        <f t="shared" ca="1" si="37"/>
        <v>6</v>
      </c>
      <c r="B441" s="39">
        <f t="shared" ca="1" si="38"/>
        <v>21</v>
      </c>
      <c r="C441" s="49"/>
      <c r="D441" s="16" t="b">
        <f t="shared" ca="1" si="42"/>
        <v>0</v>
      </c>
      <c r="E441" s="42" t="str">
        <f ca="1">_xlfn.IFNA(VLOOKUP(B441,Rubric[],2+VALUE(LEFT(Type!$B$1,1)),),"")</f>
        <v>3. Atividade em território nacional durante o período de referência - f) Indicação das 10 jurisdições de origem das operações com destino em Portugal que apresentam o montante agregado mais elevado de operações; - 6.  ISO2</v>
      </c>
      <c r="F441" s="42" t="str">
        <f ca="1">_xlfn.IFNA(VLOOKUP(A441,Table4[[#All],[Id_Serv]:[Dsg_EN Servico]],2+VALUE(LEFT(Type!$B$1,1)),0),"")</f>
        <v>6. Aquisição de operações de pagamento</v>
      </c>
      <c r="G441" s="43" t="b">
        <f t="shared" ca="1" si="39"/>
        <v>0</v>
      </c>
      <c r="H441" s="73">
        <f t="shared" si="40"/>
        <v>9</v>
      </c>
      <c r="I441" s="73">
        <v>21</v>
      </c>
      <c r="J441" s="73">
        <v>2</v>
      </c>
      <c r="K441" s="72" t="str">
        <f t="shared" si="41"/>
        <v/>
      </c>
      <c r="L441" s="38" t="str">
        <f ca="1">VLOOKUP(B441,TA_Rubric!$A$1:$G$93,4+LEFT(Type!$B$1,1),)</f>
        <v>Não</v>
      </c>
    </row>
    <row r="442" spans="1:12" ht="63.95" customHeight="1" x14ac:dyDescent="0.25">
      <c r="A442" s="39">
        <f t="shared" ca="1" si="37"/>
        <v>6</v>
      </c>
      <c r="B442" s="39">
        <f t="shared" ca="1" si="38"/>
        <v>22</v>
      </c>
      <c r="C442" s="49"/>
      <c r="D442" s="16" t="b">
        <f t="shared" ca="1" si="42"/>
        <v>0</v>
      </c>
      <c r="E442" s="42" t="str">
        <f ca="1">_xlfn.IFNA(VLOOKUP(B442,Rubric[],2+VALUE(LEFT(Type!$B$1,1)),),"")</f>
        <v>3. Atividade em território nacional durante o período de referência - f) Indicação das 10 jurisdições de origem das operações com destino em Portugal que apresentam o montante agregado mais elevado de operações; - 7.  ISO2</v>
      </c>
      <c r="F442" s="42" t="str">
        <f ca="1">_xlfn.IFNA(VLOOKUP(A442,Table4[[#All],[Id_Serv]:[Dsg_EN Servico]],2+VALUE(LEFT(Type!$B$1,1)),0),"")</f>
        <v>6. Aquisição de operações de pagamento</v>
      </c>
      <c r="G442" s="43" t="b">
        <f t="shared" ca="1" si="39"/>
        <v>0</v>
      </c>
      <c r="H442" s="73">
        <f t="shared" si="40"/>
        <v>9</v>
      </c>
      <c r="I442" s="73">
        <v>22</v>
      </c>
      <c r="J442" s="73">
        <v>2</v>
      </c>
      <c r="K442" s="72" t="str">
        <f t="shared" si="41"/>
        <v/>
      </c>
      <c r="L442" s="38" t="str">
        <f ca="1">VLOOKUP(B442,TA_Rubric!$A$1:$G$93,4+LEFT(Type!$B$1,1),)</f>
        <v>Não</v>
      </c>
    </row>
    <row r="443" spans="1:12" ht="63.95" customHeight="1" x14ac:dyDescent="0.25">
      <c r="A443" s="39">
        <f t="shared" ca="1" si="37"/>
        <v>6</v>
      </c>
      <c r="B443" s="39">
        <f t="shared" ca="1" si="38"/>
        <v>23</v>
      </c>
      <c r="C443" s="49"/>
      <c r="D443" s="16" t="b">
        <f t="shared" ca="1" si="42"/>
        <v>0</v>
      </c>
      <c r="E443" s="42" t="str">
        <f ca="1">_xlfn.IFNA(VLOOKUP(B443,Rubric[],2+VALUE(LEFT(Type!$B$1,1)),),"")</f>
        <v>3. Atividade em território nacional durante o período de referência - f) Indicação das 10 jurisdições de origem das operações com destino em Portugal que apresentam o montante agregado mais elevado de operações; - 8.  ISO2</v>
      </c>
      <c r="F443" s="42" t="str">
        <f ca="1">_xlfn.IFNA(VLOOKUP(A443,Table4[[#All],[Id_Serv]:[Dsg_EN Servico]],2+VALUE(LEFT(Type!$B$1,1)),0),"")</f>
        <v>6. Aquisição de operações de pagamento</v>
      </c>
      <c r="G443" s="43" t="b">
        <f t="shared" ca="1" si="39"/>
        <v>0</v>
      </c>
      <c r="H443" s="73">
        <f t="shared" si="40"/>
        <v>9</v>
      </c>
      <c r="I443" s="73">
        <v>23</v>
      </c>
      <c r="J443" s="73">
        <v>2</v>
      </c>
      <c r="K443" s="72" t="str">
        <f t="shared" si="41"/>
        <v/>
      </c>
      <c r="L443" s="38" t="str">
        <f ca="1">VLOOKUP(B443,TA_Rubric!$A$1:$G$93,4+LEFT(Type!$B$1,1),)</f>
        <v>Não</v>
      </c>
    </row>
    <row r="444" spans="1:12" ht="63.95" customHeight="1" x14ac:dyDescent="0.25">
      <c r="A444" s="39">
        <f t="shared" ca="1" si="37"/>
        <v>6</v>
      </c>
      <c r="B444" s="39">
        <f t="shared" ca="1" si="38"/>
        <v>24</v>
      </c>
      <c r="C444" s="49"/>
      <c r="D444" s="16" t="b">
        <f t="shared" ca="1" si="42"/>
        <v>0</v>
      </c>
      <c r="E444" s="42" t="str">
        <f ca="1">_xlfn.IFNA(VLOOKUP(B444,Rubric[],2+VALUE(LEFT(Type!$B$1,1)),),"")</f>
        <v>3. Atividade em território nacional durante o período de referência - f) Indicação das 10 jurisdições de origem das operações com destino em Portugal que apresentam o montante agregado mais elevado de operações; - 9.  ISO2</v>
      </c>
      <c r="F444" s="42" t="str">
        <f ca="1">_xlfn.IFNA(VLOOKUP(A444,Table4[[#All],[Id_Serv]:[Dsg_EN Servico]],2+VALUE(LEFT(Type!$B$1,1)),0),"")</f>
        <v>6. Aquisição de operações de pagamento</v>
      </c>
      <c r="G444" s="43" t="b">
        <f t="shared" ca="1" si="39"/>
        <v>0</v>
      </c>
      <c r="H444" s="73">
        <f t="shared" si="40"/>
        <v>9</v>
      </c>
      <c r="I444" s="73">
        <v>24</v>
      </c>
      <c r="J444" s="73">
        <v>2</v>
      </c>
      <c r="K444" s="72" t="str">
        <f t="shared" si="41"/>
        <v/>
      </c>
      <c r="L444" s="38" t="str">
        <f ca="1">VLOOKUP(B444,TA_Rubric!$A$1:$G$93,4+LEFT(Type!$B$1,1),)</f>
        <v>Não</v>
      </c>
    </row>
    <row r="445" spans="1:12" ht="63.95" customHeight="1" x14ac:dyDescent="0.25">
      <c r="A445" s="39">
        <f t="shared" ca="1" si="37"/>
        <v>6</v>
      </c>
      <c r="B445" s="39">
        <f t="shared" ca="1" si="38"/>
        <v>25</v>
      </c>
      <c r="C445" s="49"/>
      <c r="D445" s="16" t="b">
        <f t="shared" ca="1" si="42"/>
        <v>0</v>
      </c>
      <c r="E445" s="42" t="str">
        <f ca="1">_xlfn.IFNA(VLOOKUP(B445,Rubric[],2+VALUE(LEFT(Type!$B$1,1)),),"")</f>
        <v>3. Atividade em território nacional durante o período de referência - f) Indicação das 10 jurisdições de origem das operações com destino em Portugal que apresentam o montante agregado mais elevado de operações; - 10. ISO2</v>
      </c>
      <c r="F445" s="42" t="str">
        <f ca="1">_xlfn.IFNA(VLOOKUP(A445,Table4[[#All],[Id_Serv]:[Dsg_EN Servico]],2+VALUE(LEFT(Type!$B$1,1)),0),"")</f>
        <v>6. Aquisição de operações de pagamento</v>
      </c>
      <c r="G445" s="43" t="b">
        <f t="shared" ca="1" si="39"/>
        <v>0</v>
      </c>
      <c r="H445" s="73">
        <f t="shared" si="40"/>
        <v>9</v>
      </c>
      <c r="I445" s="73">
        <v>25</v>
      </c>
      <c r="J445" s="73">
        <v>2</v>
      </c>
      <c r="K445" s="72" t="str">
        <f t="shared" si="41"/>
        <v/>
      </c>
      <c r="L445" s="38" t="str">
        <f ca="1">VLOOKUP(B445,TA_Rubric!$A$1:$G$93,4+LEFT(Type!$B$1,1),)</f>
        <v>Não</v>
      </c>
    </row>
    <row r="446" spans="1:12" ht="63.95" customHeight="1" x14ac:dyDescent="0.25">
      <c r="A446" s="39">
        <f t="shared" ca="1" si="37"/>
        <v>6</v>
      </c>
      <c r="B446" s="39">
        <f t="shared" ca="1" si="38"/>
        <v>26</v>
      </c>
      <c r="C446" s="54"/>
      <c r="D446" s="16" t="b">
        <f t="shared" ca="1" si="42"/>
        <v>0</v>
      </c>
      <c r="E446" s="42" t="str">
        <f ca="1">_xlfn.IFNA(VLOOKUP(B446,Rubric[],2+VALUE(LEFT(Type!$B$1,1)),),"")</f>
        <v>3. Atividade em território nacional durante o período de referência - g) Canais de distribuição disponibilizados; - Aplicação Móvel [1-Sim, 0-Não]</v>
      </c>
      <c r="F446" s="42" t="str">
        <f ca="1">_xlfn.IFNA(VLOOKUP(A446,Table4[[#All],[Id_Serv]:[Dsg_EN Servico]],2+VALUE(LEFT(Type!$B$1,1)),0),"")</f>
        <v>6. Aquisição de operações de pagamento</v>
      </c>
      <c r="G446" s="43" t="b">
        <f t="shared" ca="1" si="39"/>
        <v>0</v>
      </c>
      <c r="H446" s="73">
        <f t="shared" si="40"/>
        <v>9</v>
      </c>
      <c r="I446" s="73">
        <v>26</v>
      </c>
      <c r="J446" s="73">
        <v>2</v>
      </c>
      <c r="K446" s="72" t="str">
        <f t="shared" si="41"/>
        <v/>
      </c>
      <c r="L446" s="38" t="str">
        <f ca="1">VLOOKUP(B446,TA_Rubric!$A$1:$G$93,4+LEFT(Type!$B$1,1),)</f>
        <v>Sim</v>
      </c>
    </row>
    <row r="447" spans="1:12" ht="63.95" customHeight="1" x14ac:dyDescent="0.25">
      <c r="A447" s="39">
        <f t="shared" ca="1" si="37"/>
        <v>6</v>
      </c>
      <c r="B447" s="39">
        <f t="shared" ca="1" si="38"/>
        <v>27</v>
      </c>
      <c r="C447" s="54"/>
      <c r="D447" s="16" t="b">
        <f t="shared" ca="1" si="42"/>
        <v>0</v>
      </c>
      <c r="E447" s="42" t="str">
        <f ca="1">_xlfn.IFNA(VLOOKUP(B447,Rubric[],2+VALUE(LEFT(Type!$B$1,1)),),"")</f>
        <v>3. Atividade em território nacional durante o período de referência - g) Canais de distribuição disponibilizados; - Homebanking [1-Sim, 0-Não]</v>
      </c>
      <c r="F447" s="42" t="str">
        <f ca="1">_xlfn.IFNA(VLOOKUP(A447,Table4[[#All],[Id_Serv]:[Dsg_EN Servico]],2+VALUE(LEFT(Type!$B$1,1)),0),"")</f>
        <v>6. Aquisição de operações de pagamento</v>
      </c>
      <c r="G447" s="43" t="b">
        <f t="shared" ca="1" si="39"/>
        <v>0</v>
      </c>
      <c r="H447" s="73">
        <f t="shared" si="40"/>
        <v>9</v>
      </c>
      <c r="I447" s="73">
        <v>27</v>
      </c>
      <c r="J447" s="73">
        <v>2</v>
      </c>
      <c r="K447" s="72" t="str">
        <f t="shared" si="41"/>
        <v/>
      </c>
      <c r="L447" s="38" t="str">
        <f ca="1">VLOOKUP(B447,TA_Rubric!$A$1:$G$93,4+LEFT(Type!$B$1,1),)</f>
        <v>Sim</v>
      </c>
    </row>
    <row r="448" spans="1:12" ht="63.95" customHeight="1" x14ac:dyDescent="0.25">
      <c r="A448" s="39">
        <f t="shared" ca="1" si="37"/>
        <v>6</v>
      </c>
      <c r="B448" s="39">
        <f t="shared" ca="1" si="38"/>
        <v>28</v>
      </c>
      <c r="C448" s="54"/>
      <c r="D448" s="16" t="b">
        <f t="shared" ca="1" si="42"/>
        <v>0</v>
      </c>
      <c r="E448" s="42" t="str">
        <f ca="1">_xlfn.IFNA(VLOOKUP(B448,Rubric[],2+VALUE(LEFT(Type!$B$1,1)),),"")</f>
        <v>3. Atividade em território nacional durante o período de referência - g) Canais de distribuição disponibilizados; - Website [1-Sim, 0-Não]</v>
      </c>
      <c r="F448" s="42" t="str">
        <f ca="1">_xlfn.IFNA(VLOOKUP(A448,Table4[[#All],[Id_Serv]:[Dsg_EN Servico]],2+VALUE(LEFT(Type!$B$1,1)),0),"")</f>
        <v>6. Aquisição de operações de pagamento</v>
      </c>
      <c r="G448" s="43" t="b">
        <f t="shared" ca="1" si="39"/>
        <v>0</v>
      </c>
      <c r="H448" s="73">
        <f t="shared" si="40"/>
        <v>9</v>
      </c>
      <c r="I448" s="73">
        <v>28</v>
      </c>
      <c r="J448" s="73">
        <v>2</v>
      </c>
      <c r="K448" s="72" t="str">
        <f t="shared" si="41"/>
        <v/>
      </c>
      <c r="L448" s="38" t="str">
        <f ca="1">VLOOKUP(B448,TA_Rubric!$A$1:$G$93,4+LEFT(Type!$B$1,1),)</f>
        <v>Sim</v>
      </c>
    </row>
    <row r="449" spans="1:12" ht="63.95" customHeight="1" x14ac:dyDescent="0.25">
      <c r="A449" s="39">
        <f t="shared" ca="1" si="37"/>
        <v>6</v>
      </c>
      <c r="B449" s="39">
        <f t="shared" ca="1" si="38"/>
        <v>29</v>
      </c>
      <c r="C449" s="54"/>
      <c r="D449" s="16" t="b">
        <f t="shared" ca="1" si="42"/>
        <v>0</v>
      </c>
      <c r="E449" s="42" t="str">
        <f ca="1">_xlfn.IFNA(VLOOKUP(B449,Rubric[],2+VALUE(LEFT(Type!$B$1,1)),),"")</f>
        <v>3. Atividade em território nacional durante o período de referência - g) Canais de distribuição disponibilizados; - Call center [1-Sim, 0-Não]</v>
      </c>
      <c r="F449" s="42" t="str">
        <f ca="1">_xlfn.IFNA(VLOOKUP(A449,Table4[[#All],[Id_Serv]:[Dsg_EN Servico]],2+VALUE(LEFT(Type!$B$1,1)),0),"")</f>
        <v>6. Aquisição de operações de pagamento</v>
      </c>
      <c r="G449" s="43" t="b">
        <f t="shared" ca="1" si="39"/>
        <v>0</v>
      </c>
      <c r="H449" s="73">
        <f t="shared" si="40"/>
        <v>9</v>
      </c>
      <c r="I449" s="73">
        <v>29</v>
      </c>
      <c r="J449" s="73">
        <v>2</v>
      </c>
      <c r="K449" s="72" t="str">
        <f t="shared" si="41"/>
        <v/>
      </c>
      <c r="L449" s="38" t="str">
        <f ca="1">VLOOKUP(B449,TA_Rubric!$A$1:$G$93,4+LEFT(Type!$B$1,1),)</f>
        <v>Sim</v>
      </c>
    </row>
    <row r="450" spans="1:12" ht="63.95" customHeight="1" x14ac:dyDescent="0.25">
      <c r="A450" s="39">
        <f t="shared" ref="A450:A513" ca="1" si="43">INDIRECT("Type!"&amp;ADDRESS(H450,J450))</f>
        <v>6</v>
      </c>
      <c r="B450" s="39">
        <f t="shared" ref="B450:B513" ca="1" si="44">IF(A450="","",I450)</f>
        <v>30</v>
      </c>
      <c r="C450" s="54"/>
      <c r="D450" s="16" t="b">
        <f t="shared" ca="1" si="42"/>
        <v>0</v>
      </c>
      <c r="E450" s="42" t="str">
        <f ca="1">_xlfn.IFNA(VLOOKUP(B450,Rubric[],2+VALUE(LEFT(Type!$B$1,1)),),"")</f>
        <v>3. Atividade em território nacional durante o período de referência - g) Canais de distribuição disponibilizados; - Serviços Postais [1-Sim, 0-Não]</v>
      </c>
      <c r="F450" s="42" t="str">
        <f ca="1">_xlfn.IFNA(VLOOKUP(A450,Table4[[#All],[Id_Serv]:[Dsg_EN Servico]],2+VALUE(LEFT(Type!$B$1,1)),0),"")</f>
        <v>6. Aquisição de operações de pagamento</v>
      </c>
      <c r="G450" s="43" t="b">
        <f t="shared" ref="G450:G513" ca="1" si="45">IF(A450="",FALSE,INDIRECT("Type!"&amp;ADDRESS(H450,J450+2)))</f>
        <v>0</v>
      </c>
      <c r="H450" s="73">
        <f t="shared" si="40"/>
        <v>9</v>
      </c>
      <c r="I450" s="73">
        <v>30</v>
      </c>
      <c r="J450" s="73">
        <v>2</v>
      </c>
      <c r="K450" s="72" t="str">
        <f t="shared" si="41"/>
        <v/>
      </c>
      <c r="L450" s="38" t="str">
        <f ca="1">VLOOKUP(B450,TA_Rubric!$A$1:$G$93,4+LEFT(Type!$B$1,1),)</f>
        <v>Sim</v>
      </c>
    </row>
    <row r="451" spans="1:12" ht="63.95" customHeight="1" x14ac:dyDescent="0.25">
      <c r="A451" s="39">
        <f t="shared" ca="1" si="43"/>
        <v>6</v>
      </c>
      <c r="B451" s="39">
        <f t="shared" ca="1" si="44"/>
        <v>31</v>
      </c>
      <c r="C451" s="49"/>
      <c r="D451" s="16" t="b">
        <f t="shared" ca="1" si="42"/>
        <v>0</v>
      </c>
      <c r="E451" s="42" t="str">
        <f ca="1">_xlfn.IFNA(VLOOKUP(B451,Rubric[],2+VALUE(LEFT(Type!$B$1,1)),),"")</f>
        <v>3. Atividade em território nacional durante o período de referência - g) Canais de distribuição disponibilizados; - Outros</v>
      </c>
      <c r="F451" s="42" t="str">
        <f ca="1">_xlfn.IFNA(VLOOKUP(A451,Table4[[#All],[Id_Serv]:[Dsg_EN Servico]],2+VALUE(LEFT(Type!$B$1,1)),0),"")</f>
        <v>6. Aquisição de operações de pagamento</v>
      </c>
      <c r="G451" s="43" t="b">
        <f t="shared" ca="1" si="45"/>
        <v>0</v>
      </c>
      <c r="H451" s="73">
        <f t="shared" ref="H451:H514" si="46">IF(I450&gt;I451,H450+1,H450)</f>
        <v>9</v>
      </c>
      <c r="I451" s="73">
        <v>31</v>
      </c>
      <c r="J451" s="73">
        <v>2</v>
      </c>
      <c r="K451" s="72" t="str">
        <f t="shared" ref="K451:K514" si="47">IF(C451&lt;&gt;"",1,"")</f>
        <v/>
      </c>
      <c r="L451" s="38" t="str">
        <f ca="1">VLOOKUP(B451,TA_Rubric!$A$1:$G$93,4+LEFT(Type!$B$1,1),)</f>
        <v>Não</v>
      </c>
    </row>
    <row r="452" spans="1:12" ht="63.95" customHeight="1" x14ac:dyDescent="0.25">
      <c r="A452" s="39">
        <f t="shared" ca="1" si="43"/>
        <v>6</v>
      </c>
      <c r="B452" s="39">
        <f t="shared" ca="1" si="44"/>
        <v>32</v>
      </c>
      <c r="C452" s="49"/>
      <c r="D452" s="16" t="b">
        <f t="shared" ca="1" si="42"/>
        <v>0</v>
      </c>
      <c r="E452" s="42" t="str">
        <f ca="1">_xlfn.IFNA(VLOOKUP(B452,Rubric[],2+VALUE(LEFT(Type!$B$1,1)),),"")</f>
        <v>3. Atividade em território nacional durante o período de referência - h) Número total de comunicações de operações suspeitas efetuadas, em Portugal ou no exterior, relativamente a operações realizadas com origem em Portugal;</v>
      </c>
      <c r="F452" s="42" t="str">
        <f ca="1">_xlfn.IFNA(VLOOKUP(A452,Table4[[#All],[Id_Serv]:[Dsg_EN Servico]],2+VALUE(LEFT(Type!$B$1,1)),0),"")</f>
        <v>6. Aquisição de operações de pagamento</v>
      </c>
      <c r="G452" s="43" t="b">
        <f t="shared" ca="1" si="45"/>
        <v>0</v>
      </c>
      <c r="H452" s="73">
        <f t="shared" si="46"/>
        <v>9</v>
      </c>
      <c r="I452" s="73">
        <v>32</v>
      </c>
      <c r="J452" s="73">
        <v>2</v>
      </c>
      <c r="K452" s="72" t="str">
        <f t="shared" si="47"/>
        <v/>
      </c>
      <c r="L452" s="38" t="str">
        <f ca="1">VLOOKUP(B452,TA_Rubric!$A$1:$G$93,4+LEFT(Type!$B$1,1),)</f>
        <v>Sim</v>
      </c>
    </row>
    <row r="453" spans="1:12" ht="63.95" customHeight="1" x14ac:dyDescent="0.25">
      <c r="A453" s="39">
        <f t="shared" ca="1" si="43"/>
        <v>6</v>
      </c>
      <c r="B453" s="39">
        <f t="shared" ca="1" si="44"/>
        <v>33</v>
      </c>
      <c r="C453" s="49"/>
      <c r="D453" s="16" t="b">
        <f t="shared" ca="1" si="42"/>
        <v>0</v>
      </c>
      <c r="E453" s="42" t="str">
        <f ca="1">_xlfn.IFNA(VLOOKUP(B453,Rubric[],2+VALUE(LEFT(Type!$B$1,1)),),"")</f>
        <v>3. Atividade em território nacional durante o período de referência - i) Montante agregado, em euros, das operações comunicadas a que se refere a alínea h);</v>
      </c>
      <c r="F453" s="42" t="str">
        <f ca="1">_xlfn.IFNA(VLOOKUP(A453,Table4[[#All],[Id_Serv]:[Dsg_EN Servico]],2+VALUE(LEFT(Type!$B$1,1)),0),"")</f>
        <v>6. Aquisição de operações de pagamento</v>
      </c>
      <c r="G453" s="43" t="b">
        <f t="shared" ca="1" si="45"/>
        <v>0</v>
      </c>
      <c r="H453" s="73">
        <f t="shared" si="46"/>
        <v>9</v>
      </c>
      <c r="I453" s="73">
        <v>33</v>
      </c>
      <c r="J453" s="73">
        <v>2</v>
      </c>
      <c r="K453" s="72" t="str">
        <f t="shared" si="47"/>
        <v/>
      </c>
      <c r="L453" s="38" t="str">
        <f ca="1">VLOOKUP(B453,TA_Rubric!$A$1:$G$93,4+LEFT(Type!$B$1,1),)</f>
        <v>Sim</v>
      </c>
    </row>
    <row r="454" spans="1:12" ht="63.95" customHeight="1" x14ac:dyDescent="0.25">
      <c r="A454" s="39">
        <f t="shared" ca="1" si="43"/>
        <v>6</v>
      </c>
      <c r="B454" s="39">
        <f t="shared" ca="1" si="44"/>
        <v>34</v>
      </c>
      <c r="C454" s="49"/>
      <c r="D454" s="16" t="b">
        <f t="shared" ca="1" si="42"/>
        <v>0</v>
      </c>
      <c r="E454" s="42" t="str">
        <f ca="1">_xlfn.IFNA(VLOOKUP(B454,Rubric[],2+VALUE(LEFT(Type!$B$1,1)),),"")</f>
        <v>3. Atividade em território nacional durante o período de referência - j) Número total de comunicações de operações suspeitas efetuadas, em Portugal ou no exterior, relativamente a operações realizadas com destino para Portugal;</v>
      </c>
      <c r="F454" s="42" t="str">
        <f ca="1">_xlfn.IFNA(VLOOKUP(A454,Table4[[#All],[Id_Serv]:[Dsg_EN Servico]],2+VALUE(LEFT(Type!$B$1,1)),0),"")</f>
        <v>6. Aquisição de operações de pagamento</v>
      </c>
      <c r="G454" s="43" t="b">
        <f t="shared" ca="1" si="45"/>
        <v>0</v>
      </c>
      <c r="H454" s="73">
        <f t="shared" si="46"/>
        <v>9</v>
      </c>
      <c r="I454" s="73">
        <v>34</v>
      </c>
      <c r="J454" s="73">
        <v>2</v>
      </c>
      <c r="K454" s="72" t="str">
        <f t="shared" si="47"/>
        <v/>
      </c>
      <c r="L454" s="38" t="str">
        <f ca="1">VLOOKUP(B454,TA_Rubric!$A$1:$G$93,4+LEFT(Type!$B$1,1),)</f>
        <v>Sim</v>
      </c>
    </row>
    <row r="455" spans="1:12" ht="63.95" customHeight="1" x14ac:dyDescent="0.25">
      <c r="A455" s="39">
        <f t="shared" ca="1" si="43"/>
        <v>6</v>
      </c>
      <c r="B455" s="39">
        <f t="shared" ca="1" si="44"/>
        <v>35</v>
      </c>
      <c r="C455" s="49"/>
      <c r="D455" s="16" t="b">
        <f t="shared" ca="1" si="42"/>
        <v>0</v>
      </c>
      <c r="E455" s="42" t="str">
        <f ca="1">_xlfn.IFNA(VLOOKUP(B455,Rubric[],2+VALUE(LEFT(Type!$B$1,1)),),"")</f>
        <v>3. Atividade em território nacional durante o período de referência - k) Montante agregado, em euros, das operações comunicadas a que se refere a alínea j);</v>
      </c>
      <c r="F455" s="42" t="str">
        <f ca="1">_xlfn.IFNA(VLOOKUP(A455,Table4[[#All],[Id_Serv]:[Dsg_EN Servico]],2+VALUE(LEFT(Type!$B$1,1)),0),"")</f>
        <v>6. Aquisição de operações de pagamento</v>
      </c>
      <c r="G455" s="43" t="b">
        <f t="shared" ca="1" si="45"/>
        <v>0</v>
      </c>
      <c r="H455" s="73">
        <f t="shared" si="46"/>
        <v>9</v>
      </c>
      <c r="I455" s="73">
        <v>35</v>
      </c>
      <c r="J455" s="73">
        <v>2</v>
      </c>
      <c r="K455" s="72" t="str">
        <f t="shared" si="47"/>
        <v/>
      </c>
      <c r="L455" s="38" t="str">
        <f ca="1">VLOOKUP(B455,TA_Rubric!$A$1:$G$93,4+LEFT(Type!$B$1,1),)</f>
        <v>Sim</v>
      </c>
    </row>
    <row r="456" spans="1:12" ht="63.95" customHeight="1" x14ac:dyDescent="0.25">
      <c r="A456" s="39">
        <f t="shared" ca="1" si="43"/>
        <v>6</v>
      </c>
      <c r="B456" s="39">
        <f t="shared" ca="1" si="44"/>
        <v>36</v>
      </c>
      <c r="C456" s="49"/>
      <c r="D456" s="16" t="b">
        <f t="shared" ca="1" si="42"/>
        <v>0</v>
      </c>
      <c r="E456" s="42" t="str">
        <f ca="1">_xlfn.IFNA(VLOOKUP(B456,Rubric[],2+VALUE(LEFT(Type!$B$1,1)),),"")</f>
        <v>3. Atividade em território nacional durante o período de referência - l) Indicação das jurisdições associadas a um risco mais elevado que tiveram operações com origem em ou destino para Portugal, com exceção das já reportadas ao abrigo nas alíneas e) e f), desde que o montante agregado das operações de ou para essas jurisdições seja igual ou superior, no período de referência, a € 1 000 000. - 1.  ISO2</v>
      </c>
      <c r="F456" s="42" t="str">
        <f ca="1">_xlfn.IFNA(VLOOKUP(A456,Table4[[#All],[Id_Serv]:[Dsg_EN Servico]],2+VALUE(LEFT(Type!$B$1,1)),0),"")</f>
        <v>6. Aquisição de operações de pagamento</v>
      </c>
      <c r="G456" s="43" t="b">
        <f t="shared" ca="1" si="45"/>
        <v>0</v>
      </c>
      <c r="H456" s="73">
        <f t="shared" si="46"/>
        <v>9</v>
      </c>
      <c r="I456" s="73">
        <v>36</v>
      </c>
      <c r="J456" s="73">
        <v>2</v>
      </c>
      <c r="K456" s="72" t="str">
        <f t="shared" si="47"/>
        <v/>
      </c>
      <c r="L456" s="38" t="str">
        <f ca="1">VLOOKUP(B456,TA_Rubric!$A$1:$G$93,4+LEFT(Type!$B$1,1),)</f>
        <v>Não</v>
      </c>
    </row>
    <row r="457" spans="1:12" ht="63.95" customHeight="1" x14ac:dyDescent="0.25">
      <c r="A457" s="39">
        <f t="shared" ca="1" si="43"/>
        <v>6</v>
      </c>
      <c r="B457" s="39">
        <f t="shared" ca="1" si="44"/>
        <v>37</v>
      </c>
      <c r="C457" s="49"/>
      <c r="D457" s="16" t="b">
        <f t="shared" ca="1" si="42"/>
        <v>0</v>
      </c>
      <c r="E457" s="42" t="str">
        <f ca="1">_xlfn.IFNA(VLOOKUP(B457,Rubric[],2+VALUE(LEFT(Type!$B$1,1)),),"")</f>
        <v>3. Atividade em território nacional durante o período de referência - l) Indicação das jurisdições associadas a um risco mais elevado que tiveram operações com origem em ou destino para Portugal, com exceção das já reportadas ao abrigo nas alíneas e) e f), desde que o montante agregado das operações de ou para essas jurisdições seja igual ou superior, no período de referência, a € 1 000 000. - 2.  ISO2</v>
      </c>
      <c r="F457" s="42" t="str">
        <f ca="1">_xlfn.IFNA(VLOOKUP(A457,Table4[[#All],[Id_Serv]:[Dsg_EN Servico]],2+VALUE(LEFT(Type!$B$1,1)),0),"")</f>
        <v>6. Aquisição de operações de pagamento</v>
      </c>
      <c r="G457" s="43" t="b">
        <f t="shared" ca="1" si="45"/>
        <v>0</v>
      </c>
      <c r="H457" s="73">
        <f t="shared" si="46"/>
        <v>9</v>
      </c>
      <c r="I457" s="73">
        <v>37</v>
      </c>
      <c r="J457" s="73">
        <v>2</v>
      </c>
      <c r="K457" s="72" t="str">
        <f t="shared" si="47"/>
        <v/>
      </c>
      <c r="L457" s="38" t="str">
        <f ca="1">VLOOKUP(B457,TA_Rubric!$A$1:$G$93,4+LEFT(Type!$B$1,1),)</f>
        <v>Não</v>
      </c>
    </row>
    <row r="458" spans="1:12" ht="63.95" customHeight="1" x14ac:dyDescent="0.25">
      <c r="A458" s="39">
        <f t="shared" ca="1" si="43"/>
        <v>6</v>
      </c>
      <c r="B458" s="39">
        <f t="shared" ca="1" si="44"/>
        <v>38</v>
      </c>
      <c r="C458" s="49"/>
      <c r="D458" s="16" t="b">
        <f t="shared" ca="1" si="42"/>
        <v>0</v>
      </c>
      <c r="E458" s="42" t="str">
        <f ca="1">_xlfn.IFNA(VLOOKUP(B458,Rubric[],2+VALUE(LEFT(Type!$B$1,1)),),"")</f>
        <v>3. Atividade em território nacional durante o período de referência - l) Indicação das jurisdições associadas a um risco mais elevado que tiveram operações com origem em ou destino para Portugal, com exceção das já reportadas ao abrigo nas alíneas e) e f), desde que o montante agregado das operações de ou para essas jurisdições seja igual ou superior, no período de referência, a € 1 000 000. - 3.  ISO2</v>
      </c>
      <c r="F458" s="42" t="str">
        <f ca="1">_xlfn.IFNA(VLOOKUP(A458,Table4[[#All],[Id_Serv]:[Dsg_EN Servico]],2+VALUE(LEFT(Type!$B$1,1)),0),"")</f>
        <v>6. Aquisição de operações de pagamento</v>
      </c>
      <c r="G458" s="43" t="b">
        <f t="shared" ca="1" si="45"/>
        <v>0</v>
      </c>
      <c r="H458" s="73">
        <f t="shared" si="46"/>
        <v>9</v>
      </c>
      <c r="I458" s="73">
        <v>38</v>
      </c>
      <c r="J458" s="73">
        <v>2</v>
      </c>
      <c r="K458" s="72" t="str">
        <f t="shared" si="47"/>
        <v/>
      </c>
      <c r="L458" s="38" t="str">
        <f ca="1">VLOOKUP(B458,TA_Rubric!$A$1:$G$93,4+LEFT(Type!$B$1,1),)</f>
        <v>Não</v>
      </c>
    </row>
    <row r="459" spans="1:12" ht="63.95" customHeight="1" x14ac:dyDescent="0.25">
      <c r="A459" s="39">
        <f t="shared" ca="1" si="43"/>
        <v>6</v>
      </c>
      <c r="B459" s="39">
        <f t="shared" ca="1" si="44"/>
        <v>39</v>
      </c>
      <c r="C459" s="49"/>
      <c r="D459" s="16" t="b">
        <f t="shared" ca="1" si="42"/>
        <v>0</v>
      </c>
      <c r="E459" s="42" t="str">
        <f ca="1">_xlfn.IFNA(VLOOKUP(B459,Rubric[],2+VALUE(LEFT(Type!$B$1,1)),),"")</f>
        <v>3. Atividade em território nacional durante o período de referência - l) Indicação das jurisdições associadas a um risco mais elevado que tiveram operações com origem em ou destino para Portugal, com exceção das já reportadas ao abrigo nas alíneas e) e f), desde que o montante agregado das operações de ou para essas jurisdições seja igual ou superior, no período de referência, a € 1 000 000. - 4.  ISO2</v>
      </c>
      <c r="F459" s="42" t="str">
        <f ca="1">_xlfn.IFNA(VLOOKUP(A459,Table4[[#All],[Id_Serv]:[Dsg_EN Servico]],2+VALUE(LEFT(Type!$B$1,1)),0),"")</f>
        <v>6. Aquisição de operações de pagamento</v>
      </c>
      <c r="G459" s="43" t="b">
        <f t="shared" ca="1" si="45"/>
        <v>0</v>
      </c>
      <c r="H459" s="73">
        <f t="shared" si="46"/>
        <v>9</v>
      </c>
      <c r="I459" s="73">
        <v>39</v>
      </c>
      <c r="J459" s="73">
        <v>2</v>
      </c>
      <c r="K459" s="72" t="str">
        <f t="shared" si="47"/>
        <v/>
      </c>
      <c r="L459" s="38" t="str">
        <f ca="1">VLOOKUP(B459,TA_Rubric!$A$1:$G$93,4+LEFT(Type!$B$1,1),)</f>
        <v>Não</v>
      </c>
    </row>
    <row r="460" spans="1:12" ht="63.95" customHeight="1" x14ac:dyDescent="0.25">
      <c r="A460" s="39">
        <f t="shared" ca="1" si="43"/>
        <v>6</v>
      </c>
      <c r="B460" s="39">
        <f t="shared" ca="1" si="44"/>
        <v>40</v>
      </c>
      <c r="C460" s="49"/>
      <c r="D460" s="16" t="b">
        <f t="shared" ca="1" si="42"/>
        <v>0</v>
      </c>
      <c r="E460" s="42" t="str">
        <f ca="1">_xlfn.IFNA(VLOOKUP(B460,Rubric[],2+VALUE(LEFT(Type!$B$1,1)),),"")</f>
        <v>3. Atividade em território nacional durante o período de referência - l) Indicação das jurisdições associadas a um risco mais elevado que tiveram operações com origem em ou destino para Portugal, com exceção das já reportadas ao abrigo nas alíneas e) e f), desde que o montante agregado das operações de ou para essas jurisdições seja igual ou superior, no período de referência, a € 1 000 000. - 5.  ISO2</v>
      </c>
      <c r="F460" s="42" t="str">
        <f ca="1">_xlfn.IFNA(VLOOKUP(A460,Table4[[#All],[Id_Serv]:[Dsg_EN Servico]],2+VALUE(LEFT(Type!$B$1,1)),0),"")</f>
        <v>6. Aquisição de operações de pagamento</v>
      </c>
      <c r="G460" s="43" t="b">
        <f t="shared" ca="1" si="45"/>
        <v>0</v>
      </c>
      <c r="H460" s="73">
        <f t="shared" si="46"/>
        <v>9</v>
      </c>
      <c r="I460" s="73">
        <v>40</v>
      </c>
      <c r="J460" s="73">
        <v>2</v>
      </c>
      <c r="K460" s="72" t="str">
        <f t="shared" si="47"/>
        <v/>
      </c>
      <c r="L460" s="38" t="str">
        <f ca="1">VLOOKUP(B460,TA_Rubric!$A$1:$G$93,4+LEFT(Type!$B$1,1),)</f>
        <v>Não</v>
      </c>
    </row>
    <row r="461" spans="1:12" ht="63.95" customHeight="1" x14ac:dyDescent="0.25">
      <c r="A461" s="39">
        <f t="shared" ca="1" si="43"/>
        <v>6</v>
      </c>
      <c r="B461" s="39">
        <f t="shared" ca="1" si="44"/>
        <v>41</v>
      </c>
      <c r="C461" s="49"/>
      <c r="D461" s="16" t="b">
        <f t="shared" ca="1" si="42"/>
        <v>0</v>
      </c>
      <c r="E461" s="42" t="str">
        <f ca="1">_xlfn.IFNA(VLOOKUP(B461,Rubric[],2+VALUE(LEFT(Type!$B$1,1)),),"")</f>
        <v>3. Atividade em território nacional durante o período de referência - l) Indicação das jurisdições associadas a um risco mais elevado que tiveram operações com origem em ou destino para Portugal, com exceção das já reportadas ao abrigo nas alíneas e) e f), desde que o montante agregado das operações de ou para essas jurisdições seja igual ou superior, no período de referência, a € 1 000 000. - 6.  ISO2</v>
      </c>
      <c r="F461" s="42" t="str">
        <f ca="1">_xlfn.IFNA(VLOOKUP(A461,Table4[[#All],[Id_Serv]:[Dsg_EN Servico]],2+VALUE(LEFT(Type!$B$1,1)),0),"")</f>
        <v>6. Aquisição de operações de pagamento</v>
      </c>
      <c r="G461" s="43" t="b">
        <f t="shared" ca="1" si="45"/>
        <v>0</v>
      </c>
      <c r="H461" s="73">
        <f t="shared" si="46"/>
        <v>9</v>
      </c>
      <c r="I461" s="73">
        <v>41</v>
      </c>
      <c r="J461" s="73">
        <v>2</v>
      </c>
      <c r="K461" s="72" t="str">
        <f t="shared" si="47"/>
        <v/>
      </c>
      <c r="L461" s="38" t="str">
        <f ca="1">VLOOKUP(B461,TA_Rubric!$A$1:$G$93,4+LEFT(Type!$B$1,1),)</f>
        <v>Não</v>
      </c>
    </row>
    <row r="462" spans="1:12" ht="63.95" customHeight="1" x14ac:dyDescent="0.25">
      <c r="A462" s="39">
        <f t="shared" ca="1" si="43"/>
        <v>6</v>
      </c>
      <c r="B462" s="39">
        <f t="shared" ca="1" si="44"/>
        <v>42</v>
      </c>
      <c r="C462" s="49"/>
      <c r="D462" s="16" t="b">
        <f t="shared" ca="1" si="42"/>
        <v>0</v>
      </c>
      <c r="E462" s="42" t="str">
        <f ca="1">_xlfn.IFNA(VLOOKUP(B462,Rubric[],2+VALUE(LEFT(Type!$B$1,1)),),"")</f>
        <v>3. Atividade em território nacional durante o período de referência - l) Indicação das jurisdições associadas a um risco mais elevado que tiveram operações com origem em ou destino para Portugal, com exceção das já reportadas ao abrigo nas alíneas e) e f), desde que o montante agregado das operações de ou para essas jurisdições seja igual ou superior, no período de referência, a € 1 000 000. - 7.  ISO2</v>
      </c>
      <c r="F462" s="42" t="str">
        <f ca="1">_xlfn.IFNA(VLOOKUP(A462,Table4[[#All],[Id_Serv]:[Dsg_EN Servico]],2+VALUE(LEFT(Type!$B$1,1)),0),"")</f>
        <v>6. Aquisição de operações de pagamento</v>
      </c>
      <c r="G462" s="43" t="b">
        <f t="shared" ca="1" si="45"/>
        <v>0</v>
      </c>
      <c r="H462" s="73">
        <f t="shared" si="46"/>
        <v>9</v>
      </c>
      <c r="I462" s="73">
        <v>42</v>
      </c>
      <c r="J462" s="73">
        <v>2</v>
      </c>
      <c r="K462" s="72" t="str">
        <f t="shared" si="47"/>
        <v/>
      </c>
      <c r="L462" s="38" t="str">
        <f ca="1">VLOOKUP(B462,TA_Rubric!$A$1:$G$93,4+LEFT(Type!$B$1,1),)</f>
        <v>Não</v>
      </c>
    </row>
    <row r="463" spans="1:12" ht="63.95" customHeight="1" x14ac:dyDescent="0.25">
      <c r="A463" s="39">
        <f t="shared" ca="1" si="43"/>
        <v>6</v>
      </c>
      <c r="B463" s="39">
        <f t="shared" ca="1" si="44"/>
        <v>43</v>
      </c>
      <c r="C463" s="49"/>
      <c r="D463" s="16" t="b">
        <f t="shared" ca="1" si="42"/>
        <v>0</v>
      </c>
      <c r="E463" s="42" t="str">
        <f ca="1">_xlfn.IFNA(VLOOKUP(B463,Rubric[],2+VALUE(LEFT(Type!$B$1,1)),),"")</f>
        <v>3. Atividade em território nacional durante o período de referência - l) Indicação das jurisdições associadas a um risco mais elevado que tiveram operações com origem em ou destino para Portugal, com exceção das já reportadas ao abrigo nas alíneas e) e f), desde que o montante agregado das operações de ou para essas jurisdições seja igual ou superior, no período de referência, a € 1 000 000. - 8.  ISO2</v>
      </c>
      <c r="F463" s="42" t="str">
        <f ca="1">_xlfn.IFNA(VLOOKUP(A463,Table4[[#All],[Id_Serv]:[Dsg_EN Servico]],2+VALUE(LEFT(Type!$B$1,1)),0),"")</f>
        <v>6. Aquisição de operações de pagamento</v>
      </c>
      <c r="G463" s="43" t="b">
        <f t="shared" ca="1" si="45"/>
        <v>0</v>
      </c>
      <c r="H463" s="73">
        <f t="shared" si="46"/>
        <v>9</v>
      </c>
      <c r="I463" s="73">
        <v>43</v>
      </c>
      <c r="J463" s="73">
        <v>2</v>
      </c>
      <c r="K463" s="72" t="str">
        <f t="shared" si="47"/>
        <v/>
      </c>
      <c r="L463" s="38" t="str">
        <f ca="1">VLOOKUP(B463,TA_Rubric!$A$1:$G$93,4+LEFT(Type!$B$1,1),)</f>
        <v>Não</v>
      </c>
    </row>
    <row r="464" spans="1:12" ht="63.95" customHeight="1" x14ac:dyDescent="0.25">
      <c r="A464" s="39">
        <f t="shared" ca="1" si="43"/>
        <v>6</v>
      </c>
      <c r="B464" s="39">
        <f t="shared" ca="1" si="44"/>
        <v>44</v>
      </c>
      <c r="C464" s="49"/>
      <c r="D464" s="16" t="b">
        <f t="shared" ca="1" si="42"/>
        <v>0</v>
      </c>
      <c r="E464" s="42" t="str">
        <f ca="1">_xlfn.IFNA(VLOOKUP(B464,Rubric[],2+VALUE(LEFT(Type!$B$1,1)),),"")</f>
        <v>3. Atividade em território nacional durante o período de referência - l) Indicação das jurisdições associadas a um risco mais elevado que tiveram operações com origem em ou destino para Portugal, com exceção das já reportadas ao abrigo nas alíneas e) e f), desde que o montante agregado das operações de ou para essas jurisdições seja igual ou superior, no período de referência, a € 1 000 000. - 9.  ISO2</v>
      </c>
      <c r="F464" s="42" t="str">
        <f ca="1">_xlfn.IFNA(VLOOKUP(A464,Table4[[#All],[Id_Serv]:[Dsg_EN Servico]],2+VALUE(LEFT(Type!$B$1,1)),0),"")</f>
        <v>6. Aquisição de operações de pagamento</v>
      </c>
      <c r="G464" s="43" t="b">
        <f t="shared" ca="1" si="45"/>
        <v>0</v>
      </c>
      <c r="H464" s="73">
        <f t="shared" si="46"/>
        <v>9</v>
      </c>
      <c r="I464" s="73">
        <v>44</v>
      </c>
      <c r="J464" s="73">
        <v>2</v>
      </c>
      <c r="K464" s="72" t="str">
        <f t="shared" si="47"/>
        <v/>
      </c>
      <c r="L464" s="38" t="str">
        <f ca="1">VLOOKUP(B464,TA_Rubric!$A$1:$G$93,4+LEFT(Type!$B$1,1),)</f>
        <v>Não</v>
      </c>
    </row>
    <row r="465" spans="1:12" ht="63.95" customHeight="1" x14ac:dyDescent="0.25">
      <c r="A465" s="39">
        <f t="shared" ca="1" si="43"/>
        <v>6</v>
      </c>
      <c r="B465" s="39">
        <f t="shared" ca="1" si="44"/>
        <v>45</v>
      </c>
      <c r="C465" s="49"/>
      <c r="D465" s="16" t="b">
        <f t="shared" ca="1" si="42"/>
        <v>0</v>
      </c>
      <c r="E465" s="42" t="str">
        <f ca="1">_xlfn.IFNA(VLOOKUP(B465,Rubric[],2+VALUE(LEFT(Type!$B$1,1)),),"")</f>
        <v>3. Atividade em território nacional durante o período de referência - l) Indicação das jurisdições associadas a um risco mais elevado que tiveram operações com origem em ou destino para Portugal, com exceção das já reportadas ao abrigo nas alíneas e) e f), desde que o montante agregado das operações de ou para essas jurisdições seja igual ou superior, no período de referência, a € 1 000 000. - 10. ISO2</v>
      </c>
      <c r="F465" s="42" t="str">
        <f ca="1">_xlfn.IFNA(VLOOKUP(A465,Table4[[#All],[Id_Serv]:[Dsg_EN Servico]],2+VALUE(LEFT(Type!$B$1,1)),0),"")</f>
        <v>6. Aquisição de operações de pagamento</v>
      </c>
      <c r="G465" s="43" t="b">
        <f t="shared" ca="1" si="45"/>
        <v>0</v>
      </c>
      <c r="H465" s="73">
        <f t="shared" si="46"/>
        <v>9</v>
      </c>
      <c r="I465" s="73">
        <v>45</v>
      </c>
      <c r="J465" s="73">
        <v>2</v>
      </c>
      <c r="K465" s="72" t="str">
        <f t="shared" si="47"/>
        <v/>
      </c>
      <c r="L465" s="38" t="str">
        <f ca="1">VLOOKUP(B465,TA_Rubric!$A$1:$G$93,4+LEFT(Type!$B$1,1),)</f>
        <v>Não</v>
      </c>
    </row>
    <row r="466" spans="1:12" ht="63.95" customHeight="1" x14ac:dyDescent="0.25">
      <c r="A466" s="39">
        <f t="shared" ca="1" si="43"/>
        <v>6</v>
      </c>
      <c r="B466" s="39">
        <f t="shared" ca="1" si="44"/>
        <v>46</v>
      </c>
      <c r="C466" s="49"/>
      <c r="D466" s="16" t="b">
        <f t="shared" ca="1" si="42"/>
        <v>0</v>
      </c>
      <c r="E466" s="42" t="str">
        <f ca="1">_xlfn.IFNA(VLOOKUP(B466,Rubric[],2+VALUE(LEFT(Type!$B$1,1)),),"")</f>
        <v>3. Atividade em território nacional durante o período de referência - l) Indicação das jurisdições associadas a um risco mais elevado que tiveram operações com origem em ou destino para Portugal, com exceção das já reportadas ao abrigo nas alíneas e) e f), desde que o montante agregado das operações de ou para essas jurisdições seja igual ou superior, no período de referência, a € 1 000 000. - 11. ISO2</v>
      </c>
      <c r="F466" s="42" t="str">
        <f ca="1">_xlfn.IFNA(VLOOKUP(A466,Table4[[#All],[Id_Serv]:[Dsg_EN Servico]],2+VALUE(LEFT(Type!$B$1,1)),0),"")</f>
        <v>6. Aquisição de operações de pagamento</v>
      </c>
      <c r="G466" s="43" t="b">
        <f t="shared" ca="1" si="45"/>
        <v>0</v>
      </c>
      <c r="H466" s="73">
        <f t="shared" si="46"/>
        <v>9</v>
      </c>
      <c r="I466" s="73">
        <v>46</v>
      </c>
      <c r="J466" s="73">
        <v>2</v>
      </c>
      <c r="K466" s="72" t="str">
        <f t="shared" si="47"/>
        <v/>
      </c>
      <c r="L466" s="38" t="str">
        <f ca="1">VLOOKUP(B466,TA_Rubric!$A$1:$G$93,4+LEFT(Type!$B$1,1),)</f>
        <v>Não</v>
      </c>
    </row>
    <row r="467" spans="1:12" ht="63.95" customHeight="1" x14ac:dyDescent="0.25">
      <c r="A467" s="39">
        <f t="shared" ca="1" si="43"/>
        <v>6</v>
      </c>
      <c r="B467" s="39">
        <f t="shared" ca="1" si="44"/>
        <v>47</v>
      </c>
      <c r="C467" s="49"/>
      <c r="D467" s="16" t="b">
        <f t="shared" ca="1" si="42"/>
        <v>0</v>
      </c>
      <c r="E467" s="42" t="str">
        <f ca="1">_xlfn.IFNA(VLOOKUP(B467,Rubric[],2+VALUE(LEFT(Type!$B$1,1)),),"")</f>
        <v>3. Atividade em território nacional durante o período de referência - l) Indicação das jurisdições associadas a um risco mais elevado que tiveram operações com origem em ou destino para Portugal, com exceção das já reportadas ao abrigo nas alíneas e) e f), desde que o montante agregado das operações de ou para essas jurisdições seja igual ou superior, no período de referência, a € 1 000 000. - 12. ISO2</v>
      </c>
      <c r="F467" s="42" t="str">
        <f ca="1">_xlfn.IFNA(VLOOKUP(A467,Table4[[#All],[Id_Serv]:[Dsg_EN Servico]],2+VALUE(LEFT(Type!$B$1,1)),0),"")</f>
        <v>6. Aquisição de operações de pagamento</v>
      </c>
      <c r="G467" s="43" t="b">
        <f t="shared" ca="1" si="45"/>
        <v>0</v>
      </c>
      <c r="H467" s="73">
        <f t="shared" si="46"/>
        <v>9</v>
      </c>
      <c r="I467" s="73">
        <v>47</v>
      </c>
      <c r="J467" s="73">
        <v>2</v>
      </c>
      <c r="K467" s="72" t="str">
        <f t="shared" si="47"/>
        <v/>
      </c>
      <c r="L467" s="38" t="str">
        <f ca="1">VLOOKUP(B467,TA_Rubric!$A$1:$G$93,4+LEFT(Type!$B$1,1),)</f>
        <v>Não</v>
      </c>
    </row>
    <row r="468" spans="1:12" ht="63.95" customHeight="1" x14ac:dyDescent="0.25">
      <c r="A468" s="39">
        <f t="shared" ca="1" si="43"/>
        <v>6</v>
      </c>
      <c r="B468" s="39">
        <f t="shared" ca="1" si="44"/>
        <v>48</v>
      </c>
      <c r="C468" s="49"/>
      <c r="D468" s="16" t="b">
        <f t="shared" ca="1" si="42"/>
        <v>0</v>
      </c>
      <c r="E468" s="42" t="str">
        <f ca="1">_xlfn.IFNA(VLOOKUP(B468,Rubric[],2+VALUE(LEFT(Type!$B$1,1)),),"")</f>
        <v>3. Atividade em território nacional durante o período de referência - l) Indicação das jurisdições associadas a um risco mais elevado que tiveram operações com origem em ou destino para Portugal, com exceção das já reportadas ao abrigo nas alíneas e) e f), desde que o montante agregado das operações de ou para essas jurisdições seja igual ou superior, no período de referência, a € 1 000 000. - 13. ISO2</v>
      </c>
      <c r="F468" s="42" t="str">
        <f ca="1">_xlfn.IFNA(VLOOKUP(A468,Table4[[#All],[Id_Serv]:[Dsg_EN Servico]],2+VALUE(LEFT(Type!$B$1,1)),0),"")</f>
        <v>6. Aquisição de operações de pagamento</v>
      </c>
      <c r="G468" s="43" t="b">
        <f t="shared" ca="1" si="45"/>
        <v>0</v>
      </c>
      <c r="H468" s="73">
        <f t="shared" si="46"/>
        <v>9</v>
      </c>
      <c r="I468" s="73">
        <v>48</v>
      </c>
      <c r="J468" s="73">
        <v>2</v>
      </c>
      <c r="K468" s="72" t="str">
        <f t="shared" si="47"/>
        <v/>
      </c>
      <c r="L468" s="38" t="str">
        <f ca="1">VLOOKUP(B468,TA_Rubric!$A$1:$G$93,4+LEFT(Type!$B$1,1),)</f>
        <v>Não</v>
      </c>
    </row>
    <row r="469" spans="1:12" ht="63.95" customHeight="1" x14ac:dyDescent="0.25">
      <c r="A469" s="39">
        <f t="shared" ca="1" si="43"/>
        <v>6</v>
      </c>
      <c r="B469" s="39">
        <f t="shared" ca="1" si="44"/>
        <v>49</v>
      </c>
      <c r="C469" s="49"/>
      <c r="D469" s="16" t="b">
        <f t="shared" ca="1" si="42"/>
        <v>0</v>
      </c>
      <c r="E469" s="42" t="str">
        <f ca="1">_xlfn.IFNA(VLOOKUP(B469,Rubric[],2+VALUE(LEFT(Type!$B$1,1)),),"")</f>
        <v>3. Atividade em território nacional durante o período de referência - l) Indicação das jurisdições associadas a um risco mais elevado que tiveram operações com origem em ou destino para Portugal, com exceção das já reportadas ao abrigo nas alíneas e) e f), desde que o montante agregado das operações de ou para essas jurisdições seja igual ou superior, no período de referência, a € 1 000 000. - 14. ISO2</v>
      </c>
      <c r="F469" s="42" t="str">
        <f ca="1">_xlfn.IFNA(VLOOKUP(A469,Table4[[#All],[Id_Serv]:[Dsg_EN Servico]],2+VALUE(LEFT(Type!$B$1,1)),0),"")</f>
        <v>6. Aquisição de operações de pagamento</v>
      </c>
      <c r="G469" s="43" t="b">
        <f t="shared" ca="1" si="45"/>
        <v>0</v>
      </c>
      <c r="H469" s="73">
        <f t="shared" si="46"/>
        <v>9</v>
      </c>
      <c r="I469" s="73">
        <v>49</v>
      </c>
      <c r="J469" s="73">
        <v>2</v>
      </c>
      <c r="K469" s="72" t="str">
        <f t="shared" si="47"/>
        <v/>
      </c>
      <c r="L469" s="38" t="str">
        <f ca="1">VLOOKUP(B469,TA_Rubric!$A$1:$G$93,4+LEFT(Type!$B$1,1),)</f>
        <v>Não</v>
      </c>
    </row>
    <row r="470" spans="1:12" ht="63.95" customHeight="1" x14ac:dyDescent="0.25">
      <c r="A470" s="39">
        <f t="shared" ca="1" si="43"/>
        <v>6</v>
      </c>
      <c r="B470" s="39">
        <f t="shared" ca="1" si="44"/>
        <v>50</v>
      </c>
      <c r="C470" s="49"/>
      <c r="D470" s="16" t="b">
        <f t="shared" ca="1" si="42"/>
        <v>0</v>
      </c>
      <c r="E470" s="42" t="str">
        <f ca="1">_xlfn.IFNA(VLOOKUP(B470,Rubric[],2+VALUE(LEFT(Type!$B$1,1)),),"")</f>
        <v>3. Atividade em território nacional durante o período de referência - l) Indicação das jurisdições associadas a um risco mais elevado que tiveram operações com origem em ou destino para Portugal, com exceção das já reportadas ao abrigo nas alíneas e) e f), desde que o montante agregado das operações de ou para essas jurisdições seja igual ou superior, no período de referência, a € 1 000 000. - 15. ISO2</v>
      </c>
      <c r="F470" s="42" t="str">
        <f ca="1">_xlfn.IFNA(VLOOKUP(A470,Table4[[#All],[Id_Serv]:[Dsg_EN Servico]],2+VALUE(LEFT(Type!$B$1,1)),0),"")</f>
        <v>6. Aquisição de operações de pagamento</v>
      </c>
      <c r="G470" s="43" t="b">
        <f t="shared" ca="1" si="45"/>
        <v>0</v>
      </c>
      <c r="H470" s="73">
        <f t="shared" si="46"/>
        <v>9</v>
      </c>
      <c r="I470" s="73">
        <v>50</v>
      </c>
      <c r="J470" s="73">
        <v>2</v>
      </c>
      <c r="K470" s="72" t="str">
        <f t="shared" si="47"/>
        <v/>
      </c>
      <c r="L470" s="38" t="str">
        <f ca="1">VLOOKUP(B470,TA_Rubric!$A$1:$G$93,4+LEFT(Type!$B$1,1),)</f>
        <v>Não</v>
      </c>
    </row>
    <row r="471" spans="1:12" ht="63.95" customHeight="1" x14ac:dyDescent="0.25">
      <c r="A471" s="39">
        <f t="shared" ca="1" si="43"/>
        <v>6</v>
      </c>
      <c r="B471" s="39">
        <f t="shared" ca="1" si="44"/>
        <v>51</v>
      </c>
      <c r="C471" s="49"/>
      <c r="D471" s="16" t="b">
        <f t="shared" ca="1" si="42"/>
        <v>0</v>
      </c>
      <c r="E471" s="42" t="str">
        <f ca="1">_xlfn.IFNA(VLOOKUP(B471,Rubric[],2+VALUE(LEFT(Type!$B$1,1)),),"")</f>
        <v>3. Atividade em território nacional durante o período de referência - l) Indicação das jurisdições associadas a um risco mais elevado que tiveram operações com origem em ou destino para Portugal, com exceção das já reportadas ao abrigo nas alíneas e) e f), desde que o montante agregado das operações de ou para essas jurisdições seja igual ou superior, no período de referência, a € 1 000 000. - 16. ISO2</v>
      </c>
      <c r="F471" s="42" t="str">
        <f ca="1">_xlfn.IFNA(VLOOKUP(A471,Table4[[#All],[Id_Serv]:[Dsg_EN Servico]],2+VALUE(LEFT(Type!$B$1,1)),0),"")</f>
        <v>6. Aquisição de operações de pagamento</v>
      </c>
      <c r="G471" s="43" t="b">
        <f t="shared" ca="1" si="45"/>
        <v>0</v>
      </c>
      <c r="H471" s="73">
        <f t="shared" si="46"/>
        <v>9</v>
      </c>
      <c r="I471" s="73">
        <v>51</v>
      </c>
      <c r="J471" s="73">
        <v>2</v>
      </c>
      <c r="K471" s="72" t="str">
        <f t="shared" si="47"/>
        <v/>
      </c>
      <c r="L471" s="38" t="str">
        <f ca="1">VLOOKUP(B471,TA_Rubric!$A$1:$G$93,4+LEFT(Type!$B$1,1),)</f>
        <v>Não</v>
      </c>
    </row>
    <row r="472" spans="1:12" ht="63.95" customHeight="1" x14ac:dyDescent="0.25">
      <c r="A472" s="39">
        <f t="shared" ca="1" si="43"/>
        <v>6</v>
      </c>
      <c r="B472" s="39">
        <f t="shared" ca="1" si="44"/>
        <v>52</v>
      </c>
      <c r="C472" s="49"/>
      <c r="D472" s="16" t="b">
        <f t="shared" ca="1" si="42"/>
        <v>0</v>
      </c>
      <c r="E472" s="42" t="str">
        <f ca="1">_xlfn.IFNA(VLOOKUP(B472,Rubric[],2+VALUE(LEFT(Type!$B$1,1)),),"")</f>
        <v>3. Atividade em território nacional durante o período de referência - l) Indicação das jurisdições associadas a um risco mais elevado que tiveram operações com origem em ou destino para Portugal, com exceção das já reportadas ao abrigo nas alíneas e) e f), desde que o montante agregado das operações de ou para essas jurisdições seja igual ou superior, no período de referência, a € 1 000 000. - 17. ISO2</v>
      </c>
      <c r="F472" s="42" t="str">
        <f ca="1">_xlfn.IFNA(VLOOKUP(A472,Table4[[#All],[Id_Serv]:[Dsg_EN Servico]],2+VALUE(LEFT(Type!$B$1,1)),0),"")</f>
        <v>6. Aquisição de operações de pagamento</v>
      </c>
      <c r="G472" s="43" t="b">
        <f t="shared" ca="1" si="45"/>
        <v>0</v>
      </c>
      <c r="H472" s="73">
        <f t="shared" si="46"/>
        <v>9</v>
      </c>
      <c r="I472" s="73">
        <v>52</v>
      </c>
      <c r="J472" s="73">
        <v>2</v>
      </c>
      <c r="K472" s="72" t="str">
        <f t="shared" si="47"/>
        <v/>
      </c>
      <c r="L472" s="38" t="str">
        <f ca="1">VLOOKUP(B472,TA_Rubric!$A$1:$G$93,4+LEFT(Type!$B$1,1),)</f>
        <v>Não</v>
      </c>
    </row>
    <row r="473" spans="1:12" ht="63.95" customHeight="1" x14ac:dyDescent="0.25">
      <c r="A473" s="39">
        <f t="shared" ca="1" si="43"/>
        <v>6</v>
      </c>
      <c r="B473" s="39">
        <f t="shared" ca="1" si="44"/>
        <v>53</v>
      </c>
      <c r="C473" s="49"/>
      <c r="D473" s="16" t="b">
        <f t="shared" ca="1" si="42"/>
        <v>0</v>
      </c>
      <c r="E473" s="42" t="str">
        <f ca="1">_xlfn.IFNA(VLOOKUP(B473,Rubric[],2+VALUE(LEFT(Type!$B$1,1)),),"")</f>
        <v>3. Atividade em território nacional durante o período de referência - l) Indicação das jurisdições associadas a um risco mais elevado que tiveram operações com origem em ou destino para Portugal, com exceção das já reportadas ao abrigo nas alíneas e) e f), desde que o montante agregado das operações de ou para essas jurisdições seja igual ou superior, no período de referência, a € 1 000 000. - 18. ISO2</v>
      </c>
      <c r="F473" s="42" t="str">
        <f ca="1">_xlfn.IFNA(VLOOKUP(A473,Table4[[#All],[Id_Serv]:[Dsg_EN Servico]],2+VALUE(LEFT(Type!$B$1,1)),0),"")</f>
        <v>6. Aquisição de operações de pagamento</v>
      </c>
      <c r="G473" s="43" t="b">
        <f t="shared" ca="1" si="45"/>
        <v>0</v>
      </c>
      <c r="H473" s="73">
        <f t="shared" si="46"/>
        <v>9</v>
      </c>
      <c r="I473" s="73">
        <v>53</v>
      </c>
      <c r="J473" s="73">
        <v>2</v>
      </c>
      <c r="K473" s="72" t="str">
        <f t="shared" si="47"/>
        <v/>
      </c>
      <c r="L473" s="38" t="str">
        <f ca="1">VLOOKUP(B473,TA_Rubric!$A$1:$G$93,4+LEFT(Type!$B$1,1),)</f>
        <v>Não</v>
      </c>
    </row>
    <row r="474" spans="1:12" ht="63.95" customHeight="1" x14ac:dyDescent="0.25">
      <c r="A474" s="39">
        <f t="shared" ca="1" si="43"/>
        <v>6</v>
      </c>
      <c r="B474" s="39">
        <f t="shared" ca="1" si="44"/>
        <v>54</v>
      </c>
      <c r="C474" s="49"/>
      <c r="D474" s="16" t="b">
        <f t="shared" ca="1" si="42"/>
        <v>0</v>
      </c>
      <c r="E474" s="42" t="str">
        <f ca="1">_xlfn.IFNA(VLOOKUP(B474,Rubric[],2+VALUE(LEFT(Type!$B$1,1)),),"")</f>
        <v>3. Atividade em território nacional durante o período de referência - l) Indicação das jurisdições associadas a um risco mais elevado que tiveram operações com origem em ou destino para Portugal, com exceção das já reportadas ao abrigo nas alíneas e) e f), desde que o montante agregado das operações de ou para essas jurisdições seja igual ou superior, no período de referência, a € 1 000 000. - 19. ISO2</v>
      </c>
      <c r="F474" s="42" t="str">
        <f ca="1">_xlfn.IFNA(VLOOKUP(A474,Table4[[#All],[Id_Serv]:[Dsg_EN Servico]],2+VALUE(LEFT(Type!$B$1,1)),0),"")</f>
        <v>6. Aquisição de operações de pagamento</v>
      </c>
      <c r="G474" s="43" t="b">
        <f t="shared" ca="1" si="45"/>
        <v>0</v>
      </c>
      <c r="H474" s="73">
        <f t="shared" si="46"/>
        <v>9</v>
      </c>
      <c r="I474" s="73">
        <v>54</v>
      </c>
      <c r="J474" s="73">
        <v>2</v>
      </c>
      <c r="K474" s="72" t="str">
        <f t="shared" si="47"/>
        <v/>
      </c>
      <c r="L474" s="38" t="str">
        <f ca="1">VLOOKUP(B474,TA_Rubric!$A$1:$G$93,4+LEFT(Type!$B$1,1),)</f>
        <v>Não</v>
      </c>
    </row>
    <row r="475" spans="1:12" ht="63.95" customHeight="1" x14ac:dyDescent="0.25">
      <c r="A475" s="39">
        <f t="shared" ca="1" si="43"/>
        <v>6</v>
      </c>
      <c r="B475" s="39">
        <f t="shared" ca="1" si="44"/>
        <v>55</v>
      </c>
      <c r="C475" s="49"/>
      <c r="D475" s="16" t="b">
        <f t="shared" ca="1" si="42"/>
        <v>0</v>
      </c>
      <c r="E475" s="42" t="str">
        <f ca="1">_xlfn.IFNA(VLOOKUP(B475,Rubric[],2+VALUE(LEFT(Type!$B$1,1)),),"")</f>
        <v>3. Atividade em território nacional durante o período de referência - l) Indicação das jurisdições associadas a um risco mais elevado que tiveram operações com origem em ou destino para Portugal, com exceção das já reportadas ao abrigo nas alíneas e) e f), desde que o montante agregado das operações de ou para essas jurisdições seja igual ou superior, no período de referência, a € 1 000 000. - 20. ISO2</v>
      </c>
      <c r="F475" s="42" t="str">
        <f ca="1">_xlfn.IFNA(VLOOKUP(A475,Table4[[#All],[Id_Serv]:[Dsg_EN Servico]],2+VALUE(LEFT(Type!$B$1,1)),0),"")</f>
        <v>6. Aquisição de operações de pagamento</v>
      </c>
      <c r="G475" s="43" t="b">
        <f t="shared" ca="1" si="45"/>
        <v>0</v>
      </c>
      <c r="H475" s="73">
        <f t="shared" si="46"/>
        <v>9</v>
      </c>
      <c r="I475" s="73">
        <v>55</v>
      </c>
      <c r="J475" s="73">
        <v>2</v>
      </c>
      <c r="K475" s="72" t="str">
        <f t="shared" si="47"/>
        <v/>
      </c>
      <c r="L475" s="38" t="str">
        <f ca="1">VLOOKUP(B475,TA_Rubric!$A$1:$G$93,4+LEFT(Type!$B$1,1),)</f>
        <v>Não</v>
      </c>
    </row>
    <row r="476" spans="1:12" ht="63.95" customHeight="1" x14ac:dyDescent="0.25">
      <c r="A476" s="39">
        <f t="shared" ca="1" si="43"/>
        <v>6</v>
      </c>
      <c r="B476" s="39">
        <f t="shared" ca="1" si="44"/>
        <v>56</v>
      </c>
      <c r="C476" s="49"/>
      <c r="D476" s="16" t="b">
        <f t="shared" ca="1" si="42"/>
        <v>0</v>
      </c>
      <c r="E476" s="42" t="str">
        <f ca="1">_xlfn.IFNA(VLOOKUP(B476,Rubric[],2+VALUE(LEFT(Type!$B$1,1)),),"")</f>
        <v>3. Atividade em território nacional durante o período de referência - l) Indicação das jurisdições associadas a um risco mais elevado que tiveram operações com origem em ou destino para Portugal, com exceção das já reportadas ao abrigo nas alíneas e) e f), desde que o montante agregado das operações de ou para essas jurisdições seja igual ou superior, no período de referência, a € 1 000 000. - 21. ISO2</v>
      </c>
      <c r="F476" s="42" t="str">
        <f ca="1">_xlfn.IFNA(VLOOKUP(A476,Table4[[#All],[Id_Serv]:[Dsg_EN Servico]],2+VALUE(LEFT(Type!$B$1,1)),0),"")</f>
        <v>6. Aquisição de operações de pagamento</v>
      </c>
      <c r="G476" s="43" t="b">
        <f t="shared" ca="1" si="45"/>
        <v>0</v>
      </c>
      <c r="H476" s="73">
        <f t="shared" si="46"/>
        <v>9</v>
      </c>
      <c r="I476" s="73">
        <v>56</v>
      </c>
      <c r="J476" s="73">
        <v>2</v>
      </c>
      <c r="K476" s="72" t="str">
        <f t="shared" si="47"/>
        <v/>
      </c>
      <c r="L476" s="38" t="str">
        <f ca="1">VLOOKUP(B476,TA_Rubric!$A$1:$G$93,4+LEFT(Type!$B$1,1),)</f>
        <v>Não</v>
      </c>
    </row>
    <row r="477" spans="1:12" ht="63.95" customHeight="1" x14ac:dyDescent="0.25">
      <c r="A477" s="39">
        <f t="shared" ca="1" si="43"/>
        <v>6</v>
      </c>
      <c r="B477" s="39">
        <f t="shared" ca="1" si="44"/>
        <v>57</v>
      </c>
      <c r="C477" s="49"/>
      <c r="D477" s="16" t="b">
        <f t="shared" ca="1" si="42"/>
        <v>0</v>
      </c>
      <c r="E477" s="42" t="str">
        <f ca="1">_xlfn.IFNA(VLOOKUP(B477,Rubric[],2+VALUE(LEFT(Type!$B$1,1)),),"")</f>
        <v>3. Atividade em território nacional durante o período de referência - l) Indicação das jurisdições associadas a um risco mais elevado que tiveram operações com origem em ou destino para Portugal, com exceção das já reportadas ao abrigo nas alíneas e) e f), desde que o montante agregado das operações de ou para essas jurisdições seja igual ou superior, no período de referência, a € 1 000 000. - 22. ISO2</v>
      </c>
      <c r="F477" s="42" t="str">
        <f ca="1">_xlfn.IFNA(VLOOKUP(A477,Table4[[#All],[Id_Serv]:[Dsg_EN Servico]],2+VALUE(LEFT(Type!$B$1,1)),0),"")</f>
        <v>6. Aquisição de operações de pagamento</v>
      </c>
      <c r="G477" s="43" t="b">
        <f t="shared" ca="1" si="45"/>
        <v>0</v>
      </c>
      <c r="H477" s="73">
        <f t="shared" si="46"/>
        <v>9</v>
      </c>
      <c r="I477" s="73">
        <v>57</v>
      </c>
      <c r="J477" s="73">
        <v>2</v>
      </c>
      <c r="K477" s="72" t="str">
        <f t="shared" si="47"/>
        <v/>
      </c>
      <c r="L477" s="38" t="str">
        <f ca="1">VLOOKUP(B477,TA_Rubric!$A$1:$G$93,4+LEFT(Type!$B$1,1),)</f>
        <v>Não</v>
      </c>
    </row>
    <row r="478" spans="1:12" ht="63.95" customHeight="1" x14ac:dyDescent="0.25">
      <c r="A478" s="39">
        <f t="shared" ca="1" si="43"/>
        <v>6</v>
      </c>
      <c r="B478" s="39">
        <f t="shared" ca="1" si="44"/>
        <v>58</v>
      </c>
      <c r="C478" s="49"/>
      <c r="D478" s="16" t="b">
        <f t="shared" ref="D478:D541" ca="1" si="48">IF(G478=FALSE,FALSE,IF(ISBLANK(C478),FALSE,TRUE))</f>
        <v>0</v>
      </c>
      <c r="E478" s="42" t="str">
        <f ca="1">_xlfn.IFNA(VLOOKUP(B478,Rubric[],2+VALUE(LEFT(Type!$B$1,1)),),"")</f>
        <v>3. Atividade em território nacional durante o período de referência - l) Indicação das jurisdições associadas a um risco mais elevado que tiveram operações com origem em ou destino para Portugal, com exceção das já reportadas ao abrigo nas alíneas e) e f), desde que o montante agregado das operações de ou para essas jurisdições seja igual ou superior, no período de referência, a € 1 000 000. - 23. ISO2</v>
      </c>
      <c r="F478" s="42" t="str">
        <f ca="1">_xlfn.IFNA(VLOOKUP(A478,Table4[[#All],[Id_Serv]:[Dsg_EN Servico]],2+VALUE(LEFT(Type!$B$1,1)),0),"")</f>
        <v>6. Aquisição de operações de pagamento</v>
      </c>
      <c r="G478" s="43" t="b">
        <f t="shared" ca="1" si="45"/>
        <v>0</v>
      </c>
      <c r="H478" s="73">
        <f t="shared" si="46"/>
        <v>9</v>
      </c>
      <c r="I478" s="73">
        <v>58</v>
      </c>
      <c r="J478" s="73">
        <v>2</v>
      </c>
      <c r="K478" s="72" t="str">
        <f t="shared" si="47"/>
        <v/>
      </c>
      <c r="L478" s="38" t="str">
        <f ca="1">VLOOKUP(B478,TA_Rubric!$A$1:$G$93,4+LEFT(Type!$B$1,1),)</f>
        <v>Não</v>
      </c>
    </row>
    <row r="479" spans="1:12" ht="63.95" customHeight="1" x14ac:dyDescent="0.25">
      <c r="A479" s="39">
        <f t="shared" ca="1" si="43"/>
        <v>6</v>
      </c>
      <c r="B479" s="39">
        <f t="shared" ca="1" si="44"/>
        <v>59</v>
      </c>
      <c r="C479" s="49"/>
      <c r="D479" s="16" t="b">
        <f t="shared" ca="1" si="48"/>
        <v>0</v>
      </c>
      <c r="E479" s="42" t="str">
        <f ca="1">_xlfn.IFNA(VLOOKUP(B479,Rubric[],2+VALUE(LEFT(Type!$B$1,1)),),"")</f>
        <v>3. Atividade em território nacional durante o período de referência - l) Indicação das jurisdições associadas a um risco mais elevado que tiveram operações com origem em ou destino para Portugal, com exceção das já reportadas ao abrigo nas alíneas e) e f), desde que o montante agregado das operações de ou para essas jurisdições seja igual ou superior, no período de referência, a € 1 000 000. - 24. ISO2</v>
      </c>
      <c r="F479" s="42" t="str">
        <f ca="1">_xlfn.IFNA(VLOOKUP(A479,Table4[[#All],[Id_Serv]:[Dsg_EN Servico]],2+VALUE(LEFT(Type!$B$1,1)),0),"")</f>
        <v>6. Aquisição de operações de pagamento</v>
      </c>
      <c r="G479" s="43" t="b">
        <f t="shared" ca="1" si="45"/>
        <v>0</v>
      </c>
      <c r="H479" s="73">
        <f t="shared" si="46"/>
        <v>9</v>
      </c>
      <c r="I479" s="73">
        <v>59</v>
      </c>
      <c r="J479" s="73">
        <v>2</v>
      </c>
      <c r="K479" s="72" t="str">
        <f t="shared" si="47"/>
        <v/>
      </c>
      <c r="L479" s="38" t="str">
        <f ca="1">VLOOKUP(B479,TA_Rubric!$A$1:$G$93,4+LEFT(Type!$B$1,1),)</f>
        <v>Não</v>
      </c>
    </row>
    <row r="480" spans="1:12" ht="63.95" customHeight="1" x14ac:dyDescent="0.25">
      <c r="A480" s="39">
        <f t="shared" ca="1" si="43"/>
        <v>6</v>
      </c>
      <c r="B480" s="39">
        <f t="shared" ca="1" si="44"/>
        <v>60</v>
      </c>
      <c r="C480" s="49"/>
      <c r="D480" s="16" t="b">
        <f t="shared" ca="1" si="48"/>
        <v>0</v>
      </c>
      <c r="E480" s="42" t="str">
        <f ca="1">_xlfn.IFNA(VLOOKUP(B480,Rubric[],2+VALUE(LEFT(Type!$B$1,1)),),"")</f>
        <v>3. Atividade em território nacional durante o período de referência - l) Indicação das jurisdições associadas a um risco mais elevado que tiveram operações com origem em ou destino para Portugal, com exceção das já reportadas ao abrigo nas alíneas e) e f), desde que o montante agregado das operações de ou para essas jurisdições seja igual ou superior, no período de referência, a € 1 000 000. - 25. ISO2</v>
      </c>
      <c r="F480" s="42" t="str">
        <f ca="1">_xlfn.IFNA(VLOOKUP(A480,Table4[[#All],[Id_Serv]:[Dsg_EN Servico]],2+VALUE(LEFT(Type!$B$1,1)),0),"")</f>
        <v>6. Aquisição de operações de pagamento</v>
      </c>
      <c r="G480" s="43" t="b">
        <f t="shared" ca="1" si="45"/>
        <v>0</v>
      </c>
      <c r="H480" s="73">
        <f t="shared" si="46"/>
        <v>9</v>
      </c>
      <c r="I480" s="73">
        <v>60</v>
      </c>
      <c r="J480" s="73">
        <v>2</v>
      </c>
      <c r="K480" s="72" t="str">
        <f t="shared" si="47"/>
        <v/>
      </c>
      <c r="L480" s="38" t="str">
        <f ca="1">VLOOKUP(B480,TA_Rubric!$A$1:$G$93,4+LEFT(Type!$B$1,1),)</f>
        <v>Não</v>
      </c>
    </row>
    <row r="481" spans="1:12" ht="63.95" customHeight="1" x14ac:dyDescent="0.25">
      <c r="A481" s="39">
        <f t="shared" ca="1" si="43"/>
        <v>6</v>
      </c>
      <c r="B481" s="39">
        <f t="shared" ca="1" si="44"/>
        <v>61</v>
      </c>
      <c r="C481" s="49"/>
      <c r="D481" s="16" t="b">
        <f t="shared" ca="1" si="48"/>
        <v>0</v>
      </c>
      <c r="E481" s="42" t="str">
        <f ca="1">_xlfn.IFNA(VLOOKUP(B481,Rubric[],2+VALUE(LEFT(Type!$B$1,1)),),"")</f>
        <v>3. Atividade em território nacional durante o período de referência - l) Indicação das jurisdições associadas a um risco mais elevado que tiveram operações com origem em ou destino para Portugal, com exceção das já reportadas ao abrigo nas alíneas e) e f), desde que o montante agregado das operações de ou para essas jurisdições seja igual ou superior, no período de referência, a € 1 000 000. - 26. ISO2</v>
      </c>
      <c r="F481" s="42" t="str">
        <f ca="1">_xlfn.IFNA(VLOOKUP(A481,Table4[[#All],[Id_Serv]:[Dsg_EN Servico]],2+VALUE(LEFT(Type!$B$1,1)),0),"")</f>
        <v>6. Aquisição de operações de pagamento</v>
      </c>
      <c r="G481" s="43" t="b">
        <f t="shared" ca="1" si="45"/>
        <v>0</v>
      </c>
      <c r="H481" s="73">
        <f t="shared" si="46"/>
        <v>9</v>
      </c>
      <c r="I481" s="73">
        <v>61</v>
      </c>
      <c r="J481" s="73">
        <v>2</v>
      </c>
      <c r="K481" s="72" t="str">
        <f t="shared" si="47"/>
        <v/>
      </c>
      <c r="L481" s="38" t="str">
        <f ca="1">VLOOKUP(B481,TA_Rubric!$A$1:$G$93,4+LEFT(Type!$B$1,1),)</f>
        <v>Não</v>
      </c>
    </row>
    <row r="482" spans="1:12" ht="63.95" customHeight="1" x14ac:dyDescent="0.25">
      <c r="A482" s="39">
        <f t="shared" ca="1" si="43"/>
        <v>6</v>
      </c>
      <c r="B482" s="39">
        <f t="shared" ca="1" si="44"/>
        <v>62</v>
      </c>
      <c r="C482" s="49"/>
      <c r="D482" s="16" t="b">
        <f t="shared" ca="1" si="48"/>
        <v>0</v>
      </c>
      <c r="E482" s="42" t="str">
        <f ca="1">_xlfn.IFNA(VLOOKUP(B482,Rubric[],2+VALUE(LEFT(Type!$B$1,1)),),"")</f>
        <v>3. Atividade em território nacional durante o período de referência - l) Indicação das jurisdições associadas a um risco mais elevado que tiveram operações com origem em ou destino para Portugal, com exceção das já reportadas ao abrigo nas alíneas e) e f), desde que o montante agregado das operações de ou para essas jurisdições seja igual ou superior, no período de referência, a € 1 000 000. - 27. ISO2</v>
      </c>
      <c r="F482" s="42" t="str">
        <f ca="1">_xlfn.IFNA(VLOOKUP(A482,Table4[[#All],[Id_Serv]:[Dsg_EN Servico]],2+VALUE(LEFT(Type!$B$1,1)),0),"")</f>
        <v>6. Aquisição de operações de pagamento</v>
      </c>
      <c r="G482" s="43" t="b">
        <f t="shared" ca="1" si="45"/>
        <v>0</v>
      </c>
      <c r="H482" s="73">
        <f t="shared" si="46"/>
        <v>9</v>
      </c>
      <c r="I482" s="73">
        <v>62</v>
      </c>
      <c r="J482" s="73">
        <v>2</v>
      </c>
      <c r="K482" s="72" t="str">
        <f t="shared" si="47"/>
        <v/>
      </c>
      <c r="L482" s="38" t="str">
        <f ca="1">VLOOKUP(B482,TA_Rubric!$A$1:$G$93,4+LEFT(Type!$B$1,1),)</f>
        <v>Não</v>
      </c>
    </row>
    <row r="483" spans="1:12" ht="63.95" customHeight="1" x14ac:dyDescent="0.25">
      <c r="A483" s="39">
        <f t="shared" ca="1" si="43"/>
        <v>6</v>
      </c>
      <c r="B483" s="39">
        <f t="shared" ca="1" si="44"/>
        <v>63</v>
      </c>
      <c r="C483" s="49"/>
      <c r="D483" s="16" t="b">
        <f t="shared" ca="1" si="48"/>
        <v>0</v>
      </c>
      <c r="E483" s="42" t="str">
        <f ca="1">_xlfn.IFNA(VLOOKUP(B483,Rubric[],2+VALUE(LEFT(Type!$B$1,1)),),"")</f>
        <v>3. Atividade em território nacional durante o período de referência - l) Indicação das jurisdições associadas a um risco mais elevado que tiveram operações com origem em ou destino para Portugal, com exceção das já reportadas ao abrigo nas alíneas e) e f), desde que o montante agregado das operações de ou para essas jurisdições seja igual ou superior, no período de referência, a € 1 000 000. - 28. ISO2</v>
      </c>
      <c r="F483" s="42" t="str">
        <f ca="1">_xlfn.IFNA(VLOOKUP(A483,Table4[[#All],[Id_Serv]:[Dsg_EN Servico]],2+VALUE(LEFT(Type!$B$1,1)),0),"")</f>
        <v>6. Aquisição de operações de pagamento</v>
      </c>
      <c r="G483" s="43" t="b">
        <f t="shared" ca="1" si="45"/>
        <v>0</v>
      </c>
      <c r="H483" s="73">
        <f t="shared" si="46"/>
        <v>9</v>
      </c>
      <c r="I483" s="73">
        <v>63</v>
      </c>
      <c r="J483" s="73">
        <v>2</v>
      </c>
      <c r="K483" s="72" t="str">
        <f t="shared" si="47"/>
        <v/>
      </c>
      <c r="L483" s="38" t="str">
        <f ca="1">VLOOKUP(B483,TA_Rubric!$A$1:$G$93,4+LEFT(Type!$B$1,1),)</f>
        <v>Não</v>
      </c>
    </row>
    <row r="484" spans="1:12" ht="63.95" customHeight="1" x14ac:dyDescent="0.25">
      <c r="A484" s="39">
        <f t="shared" ca="1" si="43"/>
        <v>6</v>
      </c>
      <c r="B484" s="39">
        <f t="shared" ca="1" si="44"/>
        <v>64</v>
      </c>
      <c r="C484" s="49"/>
      <c r="D484" s="16" t="b">
        <f t="shared" ca="1" si="48"/>
        <v>0</v>
      </c>
      <c r="E484" s="42" t="str">
        <f ca="1">_xlfn.IFNA(VLOOKUP(B484,Rubric[],2+VALUE(LEFT(Type!$B$1,1)),),"")</f>
        <v>3. Atividade em território nacional durante o período de referência - l) Indicação das jurisdições associadas a um risco mais elevado que tiveram operações com origem em ou destino para Portugal, com exceção das já reportadas ao abrigo nas alíneas e) e f), desde que o montante agregado das operações de ou para essas jurisdições seja igual ou superior, no período de referência, a € 1 000 000. - 29. ISO2</v>
      </c>
      <c r="F484" s="42" t="str">
        <f ca="1">_xlfn.IFNA(VLOOKUP(A484,Table4[[#All],[Id_Serv]:[Dsg_EN Servico]],2+VALUE(LEFT(Type!$B$1,1)),0),"")</f>
        <v>6. Aquisição de operações de pagamento</v>
      </c>
      <c r="G484" s="43" t="b">
        <f t="shared" ca="1" si="45"/>
        <v>0</v>
      </c>
      <c r="H484" s="73">
        <f t="shared" si="46"/>
        <v>9</v>
      </c>
      <c r="I484" s="73">
        <v>64</v>
      </c>
      <c r="J484" s="73">
        <v>2</v>
      </c>
      <c r="K484" s="72" t="str">
        <f t="shared" si="47"/>
        <v/>
      </c>
      <c r="L484" s="38" t="str">
        <f ca="1">VLOOKUP(B484,TA_Rubric!$A$1:$G$93,4+LEFT(Type!$B$1,1),)</f>
        <v>Não</v>
      </c>
    </row>
    <row r="485" spans="1:12" ht="63.95" customHeight="1" x14ac:dyDescent="0.25">
      <c r="A485" s="39">
        <f t="shared" ca="1" si="43"/>
        <v>6</v>
      </c>
      <c r="B485" s="39">
        <f t="shared" ca="1" si="44"/>
        <v>65</v>
      </c>
      <c r="C485" s="49"/>
      <c r="D485" s="16" t="b">
        <f t="shared" ca="1" si="48"/>
        <v>0</v>
      </c>
      <c r="E485" s="42" t="str">
        <f ca="1">_xlfn.IFNA(VLOOKUP(B485,Rubric[],2+VALUE(LEFT(Type!$B$1,1)),),"")</f>
        <v>3. Atividade em território nacional durante o período de referência - l) Indicação das jurisdições associadas a um risco mais elevado que tiveram operações com origem em ou destino para Portugal, com exceção das já reportadas ao abrigo nas alíneas e) e f), desde que o montante agregado das operações de ou para essas jurisdições seja igual ou superior, no período de referência, a € 1 000 000. - 30. ISO2</v>
      </c>
      <c r="F485" s="42" t="str">
        <f ca="1">_xlfn.IFNA(VLOOKUP(A485,Table4[[#All],[Id_Serv]:[Dsg_EN Servico]],2+VALUE(LEFT(Type!$B$1,1)),0),"")</f>
        <v>6. Aquisição de operações de pagamento</v>
      </c>
      <c r="G485" s="43" t="b">
        <f t="shared" ca="1" si="45"/>
        <v>0</v>
      </c>
      <c r="H485" s="73">
        <f t="shared" si="46"/>
        <v>9</v>
      </c>
      <c r="I485" s="73">
        <v>65</v>
      </c>
      <c r="J485" s="73">
        <v>2</v>
      </c>
      <c r="K485" s="72" t="str">
        <f t="shared" si="47"/>
        <v/>
      </c>
      <c r="L485" s="38" t="str">
        <f ca="1">VLOOKUP(B485,TA_Rubric!$A$1:$G$93,4+LEFT(Type!$B$1,1),)</f>
        <v>Não</v>
      </c>
    </row>
    <row r="486" spans="1:12" ht="63.95" customHeight="1" x14ac:dyDescent="0.25">
      <c r="A486" s="39">
        <f t="shared" ca="1" si="43"/>
        <v>6</v>
      </c>
      <c r="B486" s="39">
        <f t="shared" ca="1" si="44"/>
        <v>66</v>
      </c>
      <c r="C486" s="49"/>
      <c r="D486" s="16" t="b">
        <f t="shared" ca="1" si="48"/>
        <v>0</v>
      </c>
      <c r="E486" s="42" t="str">
        <f ca="1">_xlfn.IFNA(VLOOKUP(B486,Rubric[],2+VALUE(LEFT(Type!$B$1,1)),),"")</f>
        <v>3. Atividade em território nacional durante o período de referência - l) Indicação das jurisdições associadas a um risco mais elevado que tiveram operações com origem em ou destino para Portugal, com exceção das já reportadas ao abrigo nas alíneas e) e f), desde que o montante agregado das operações de ou para essas jurisdições seja igual ou superior, no período de referência, a € 1 000 000. - 31. ISO2</v>
      </c>
      <c r="F486" s="42" t="str">
        <f ca="1">_xlfn.IFNA(VLOOKUP(A486,Table4[[#All],[Id_Serv]:[Dsg_EN Servico]],2+VALUE(LEFT(Type!$B$1,1)),0),"")</f>
        <v>6. Aquisição de operações de pagamento</v>
      </c>
      <c r="G486" s="43" t="b">
        <f t="shared" ca="1" si="45"/>
        <v>0</v>
      </c>
      <c r="H486" s="73">
        <f t="shared" si="46"/>
        <v>9</v>
      </c>
      <c r="I486" s="73">
        <v>66</v>
      </c>
      <c r="J486" s="73">
        <v>2</v>
      </c>
      <c r="K486" s="72" t="str">
        <f t="shared" si="47"/>
        <v/>
      </c>
      <c r="L486" s="38" t="str">
        <f ca="1">VLOOKUP(B486,TA_Rubric!$A$1:$G$93,4+LEFT(Type!$B$1,1),)</f>
        <v>Não</v>
      </c>
    </row>
    <row r="487" spans="1:12" ht="63.95" customHeight="1" x14ac:dyDescent="0.25">
      <c r="A487" s="39">
        <f t="shared" ca="1" si="43"/>
        <v>6</v>
      </c>
      <c r="B487" s="39">
        <f t="shared" ca="1" si="44"/>
        <v>67</v>
      </c>
      <c r="C487" s="49"/>
      <c r="D487" s="16" t="b">
        <f t="shared" ca="1" si="48"/>
        <v>0</v>
      </c>
      <c r="E487" s="42" t="str">
        <f ca="1">_xlfn.IFNA(VLOOKUP(B487,Rubric[],2+VALUE(LEFT(Type!$B$1,1)),),"")</f>
        <v>3. Atividade em território nacional durante o período de referência - l) Indicação das jurisdições associadas a um risco mais elevado que tiveram operações com origem em ou destino para Portugal, com exceção das já reportadas ao abrigo nas alíneas e) e f), desde que o montante agregado das operações de ou para essas jurisdições seja igual ou superior, no período de referência, a € 1 000 000. - 32. ISO2</v>
      </c>
      <c r="F487" s="42" t="str">
        <f ca="1">_xlfn.IFNA(VLOOKUP(A487,Table4[[#All],[Id_Serv]:[Dsg_EN Servico]],2+VALUE(LEFT(Type!$B$1,1)),0),"")</f>
        <v>6. Aquisição de operações de pagamento</v>
      </c>
      <c r="G487" s="43" t="b">
        <f t="shared" ca="1" si="45"/>
        <v>0</v>
      </c>
      <c r="H487" s="73">
        <f t="shared" si="46"/>
        <v>9</v>
      </c>
      <c r="I487" s="73">
        <v>67</v>
      </c>
      <c r="J487" s="73">
        <v>2</v>
      </c>
      <c r="K487" s="72" t="str">
        <f t="shared" si="47"/>
        <v/>
      </c>
      <c r="L487" s="38" t="str">
        <f ca="1">VLOOKUP(B487,TA_Rubric!$A$1:$G$93,4+LEFT(Type!$B$1,1),)</f>
        <v>Não</v>
      </c>
    </row>
    <row r="488" spans="1:12" ht="63.95" customHeight="1" x14ac:dyDescent="0.25">
      <c r="A488" s="39">
        <f t="shared" ca="1" si="43"/>
        <v>6</v>
      </c>
      <c r="B488" s="39">
        <f t="shared" ca="1" si="44"/>
        <v>68</v>
      </c>
      <c r="C488" s="49"/>
      <c r="D488" s="16" t="b">
        <f t="shared" ca="1" si="48"/>
        <v>0</v>
      </c>
      <c r="E488" s="42" t="str">
        <f ca="1">_xlfn.IFNA(VLOOKUP(B488,Rubric[],2+VALUE(LEFT(Type!$B$1,1)),),"")</f>
        <v>3. Atividade em território nacional durante o período de referência - l) Indicação das jurisdições associadas a um risco mais elevado que tiveram operações com origem em ou destino para Portugal, com exceção das já reportadas ao abrigo nas alíneas e) e f), desde que o montante agregado das operações de ou para essas jurisdições seja igual ou superior, no período de referência, a € 1 000 000. - 33. ISO2</v>
      </c>
      <c r="F488" s="42" t="str">
        <f ca="1">_xlfn.IFNA(VLOOKUP(A488,Table4[[#All],[Id_Serv]:[Dsg_EN Servico]],2+VALUE(LEFT(Type!$B$1,1)),0),"")</f>
        <v>6. Aquisição de operações de pagamento</v>
      </c>
      <c r="G488" s="43" t="b">
        <f t="shared" ca="1" si="45"/>
        <v>0</v>
      </c>
      <c r="H488" s="73">
        <f t="shared" si="46"/>
        <v>9</v>
      </c>
      <c r="I488" s="73">
        <v>68</v>
      </c>
      <c r="J488" s="73">
        <v>2</v>
      </c>
      <c r="K488" s="72" t="str">
        <f t="shared" si="47"/>
        <v/>
      </c>
      <c r="L488" s="38" t="str">
        <f ca="1">VLOOKUP(B488,TA_Rubric!$A$1:$G$93,4+LEFT(Type!$B$1,1),)</f>
        <v>Não</v>
      </c>
    </row>
    <row r="489" spans="1:12" ht="63.95" customHeight="1" x14ac:dyDescent="0.25">
      <c r="A489" s="39">
        <f t="shared" ca="1" si="43"/>
        <v>6</v>
      </c>
      <c r="B489" s="39">
        <f t="shared" ca="1" si="44"/>
        <v>69</v>
      </c>
      <c r="C489" s="49"/>
      <c r="D489" s="16" t="b">
        <f t="shared" ca="1" si="48"/>
        <v>0</v>
      </c>
      <c r="E489" s="42" t="str">
        <f ca="1">_xlfn.IFNA(VLOOKUP(B489,Rubric[],2+VALUE(LEFT(Type!$B$1,1)),),"")</f>
        <v>3. Atividade em território nacional durante o período de referência - l) Indicação das jurisdições associadas a um risco mais elevado que tiveram operações com origem em ou destino para Portugal, com exceção das já reportadas ao abrigo nas alíneas e) e f), desde que o montante agregado das operações de ou para essas jurisdições seja igual ou superior, no período de referência, a € 1 000 000. - 34. ISO2</v>
      </c>
      <c r="F489" s="42" t="str">
        <f ca="1">_xlfn.IFNA(VLOOKUP(A489,Table4[[#All],[Id_Serv]:[Dsg_EN Servico]],2+VALUE(LEFT(Type!$B$1,1)),0),"")</f>
        <v>6. Aquisição de operações de pagamento</v>
      </c>
      <c r="G489" s="43" t="b">
        <f t="shared" ca="1" si="45"/>
        <v>0</v>
      </c>
      <c r="H489" s="73">
        <f t="shared" si="46"/>
        <v>9</v>
      </c>
      <c r="I489" s="73">
        <v>69</v>
      </c>
      <c r="J489" s="73">
        <v>2</v>
      </c>
      <c r="K489" s="72" t="str">
        <f t="shared" si="47"/>
        <v/>
      </c>
      <c r="L489" s="38" t="str">
        <f ca="1">VLOOKUP(B489,TA_Rubric!$A$1:$G$93,4+LEFT(Type!$B$1,1),)</f>
        <v>Não</v>
      </c>
    </row>
    <row r="490" spans="1:12" ht="63.95" customHeight="1" x14ac:dyDescent="0.25">
      <c r="A490" s="39">
        <f t="shared" ca="1" si="43"/>
        <v>6</v>
      </c>
      <c r="B490" s="39">
        <f t="shared" ca="1" si="44"/>
        <v>70</v>
      </c>
      <c r="C490" s="49"/>
      <c r="D490" s="16" t="b">
        <f t="shared" ca="1" si="48"/>
        <v>0</v>
      </c>
      <c r="E490" s="42" t="str">
        <f ca="1">_xlfn.IFNA(VLOOKUP(B490,Rubric[],2+VALUE(LEFT(Type!$B$1,1)),),"")</f>
        <v>3. Atividade em território nacional durante o período de referência - l) Indicação das jurisdições associadas a um risco mais elevado que tiveram operações com origem em ou destino para Portugal, com exceção das já reportadas ao abrigo nas alíneas e) e f), desde que o montante agregado das operações de ou para essas jurisdições seja igual ou superior, no período de referência, a € 1 000 000. - 35. ISO2</v>
      </c>
      <c r="F490" s="42" t="str">
        <f ca="1">_xlfn.IFNA(VLOOKUP(A490,Table4[[#All],[Id_Serv]:[Dsg_EN Servico]],2+VALUE(LEFT(Type!$B$1,1)),0),"")</f>
        <v>6. Aquisição de operações de pagamento</v>
      </c>
      <c r="G490" s="43" t="b">
        <f t="shared" ca="1" si="45"/>
        <v>0</v>
      </c>
      <c r="H490" s="73">
        <f t="shared" si="46"/>
        <v>9</v>
      </c>
      <c r="I490" s="73">
        <v>70</v>
      </c>
      <c r="J490" s="73">
        <v>2</v>
      </c>
      <c r="K490" s="72" t="str">
        <f t="shared" si="47"/>
        <v/>
      </c>
      <c r="L490" s="38" t="str">
        <f ca="1">VLOOKUP(B490,TA_Rubric!$A$1:$G$93,4+LEFT(Type!$B$1,1),)</f>
        <v>Não</v>
      </c>
    </row>
    <row r="491" spans="1:12" ht="63.95" customHeight="1" x14ac:dyDescent="0.25">
      <c r="A491" s="39">
        <f t="shared" ca="1" si="43"/>
        <v>6</v>
      </c>
      <c r="B491" s="39">
        <f t="shared" ca="1" si="44"/>
        <v>71</v>
      </c>
      <c r="C491" s="49"/>
      <c r="D491" s="16" t="b">
        <f t="shared" ca="1" si="48"/>
        <v>0</v>
      </c>
      <c r="E491" s="42" t="str">
        <f ca="1">_xlfn.IFNA(VLOOKUP(B491,Rubric[],2+VALUE(LEFT(Type!$B$1,1)),),"")</f>
        <v>3. Atividade em território nacional durante o período de referência - l) Indicação das jurisdições associadas a um risco mais elevado que tiveram operações com origem em ou destino para Portugal, com exceção das já reportadas ao abrigo nas alíneas e) e f), desde que o montante agregado das operações de ou para essas jurisdições seja igual ou superior, no período de referência, a € 1 000 000. - 36. ISO2</v>
      </c>
      <c r="F491" s="42" t="str">
        <f ca="1">_xlfn.IFNA(VLOOKUP(A491,Table4[[#All],[Id_Serv]:[Dsg_EN Servico]],2+VALUE(LEFT(Type!$B$1,1)),0),"")</f>
        <v>6. Aquisição de operações de pagamento</v>
      </c>
      <c r="G491" s="43" t="b">
        <f t="shared" ca="1" si="45"/>
        <v>0</v>
      </c>
      <c r="H491" s="73">
        <f t="shared" si="46"/>
        <v>9</v>
      </c>
      <c r="I491" s="73">
        <v>71</v>
      </c>
      <c r="J491" s="73">
        <v>2</v>
      </c>
      <c r="K491" s="72" t="str">
        <f t="shared" si="47"/>
        <v/>
      </c>
      <c r="L491" s="38" t="str">
        <f ca="1">VLOOKUP(B491,TA_Rubric!$A$1:$G$93,4+LEFT(Type!$B$1,1),)</f>
        <v>Não</v>
      </c>
    </row>
    <row r="492" spans="1:12" ht="63.95" customHeight="1" x14ac:dyDescent="0.25">
      <c r="A492" s="39">
        <f t="shared" ca="1" si="43"/>
        <v>6</v>
      </c>
      <c r="B492" s="39">
        <f t="shared" ca="1" si="44"/>
        <v>72</v>
      </c>
      <c r="C492" s="49"/>
      <c r="D492" s="16" t="b">
        <f t="shared" ca="1" si="48"/>
        <v>0</v>
      </c>
      <c r="E492" s="42" t="str">
        <f ca="1">_xlfn.IFNA(VLOOKUP(B492,Rubric[],2+VALUE(LEFT(Type!$B$1,1)),),"")</f>
        <v>3. Atividade em território nacional durante o período de referência - l) Indicação das jurisdições associadas a um risco mais elevado que tiveram operações com origem em ou destino para Portugal, com exceção das já reportadas ao abrigo nas alíneas e) e f), desde que o montante agregado das operações de ou para essas jurisdições seja igual ou superior, no período de referência, a € 1 000 000. - 37. ISO2</v>
      </c>
      <c r="F492" s="42" t="str">
        <f ca="1">_xlfn.IFNA(VLOOKUP(A492,Table4[[#All],[Id_Serv]:[Dsg_EN Servico]],2+VALUE(LEFT(Type!$B$1,1)),0),"")</f>
        <v>6. Aquisição de operações de pagamento</v>
      </c>
      <c r="G492" s="43" t="b">
        <f t="shared" ca="1" si="45"/>
        <v>0</v>
      </c>
      <c r="H492" s="73">
        <f t="shared" si="46"/>
        <v>9</v>
      </c>
      <c r="I492" s="73">
        <v>72</v>
      </c>
      <c r="J492" s="73">
        <v>2</v>
      </c>
      <c r="K492" s="72" t="str">
        <f t="shared" si="47"/>
        <v/>
      </c>
      <c r="L492" s="38" t="str">
        <f ca="1">VLOOKUP(B492,TA_Rubric!$A$1:$G$93,4+LEFT(Type!$B$1,1),)</f>
        <v>Não</v>
      </c>
    </row>
    <row r="493" spans="1:12" ht="63.95" customHeight="1" x14ac:dyDescent="0.25">
      <c r="A493" s="39">
        <f t="shared" ca="1" si="43"/>
        <v>6</v>
      </c>
      <c r="B493" s="39">
        <f t="shared" ca="1" si="44"/>
        <v>73</v>
      </c>
      <c r="C493" s="49"/>
      <c r="D493" s="16" t="b">
        <f t="shared" ca="1" si="48"/>
        <v>0</v>
      </c>
      <c r="E493" s="42" t="str">
        <f ca="1">_xlfn.IFNA(VLOOKUP(B493,Rubric[],2+VALUE(LEFT(Type!$B$1,1)),),"")</f>
        <v>3. Atividade em território nacional durante o período de referência - l) Indicação das jurisdições associadas a um risco mais elevado que tiveram operações com origem em ou destino para Portugal, com exceção das já reportadas ao abrigo nas alíneas e) e f), desde que o montante agregado das operações de ou para essas jurisdições seja igual ou superior, no período de referência, a € 1 000 000. - 38. ISO2</v>
      </c>
      <c r="F493" s="42" t="str">
        <f ca="1">_xlfn.IFNA(VLOOKUP(A493,Table4[[#All],[Id_Serv]:[Dsg_EN Servico]],2+VALUE(LEFT(Type!$B$1,1)),0),"")</f>
        <v>6. Aquisição de operações de pagamento</v>
      </c>
      <c r="G493" s="43" t="b">
        <f t="shared" ca="1" si="45"/>
        <v>0</v>
      </c>
      <c r="H493" s="73">
        <f t="shared" si="46"/>
        <v>9</v>
      </c>
      <c r="I493" s="73">
        <v>73</v>
      </c>
      <c r="J493" s="73">
        <v>2</v>
      </c>
      <c r="K493" s="72" t="str">
        <f t="shared" si="47"/>
        <v/>
      </c>
      <c r="L493" s="38" t="str">
        <f ca="1">VLOOKUP(B493,TA_Rubric!$A$1:$G$93,4+LEFT(Type!$B$1,1),)</f>
        <v>Não</v>
      </c>
    </row>
    <row r="494" spans="1:12" ht="63.95" customHeight="1" x14ac:dyDescent="0.25">
      <c r="A494" s="39">
        <f t="shared" ca="1" si="43"/>
        <v>6</v>
      </c>
      <c r="B494" s="39">
        <f t="shared" ca="1" si="44"/>
        <v>74</v>
      </c>
      <c r="C494" s="49"/>
      <c r="D494" s="16" t="b">
        <f t="shared" ca="1" si="48"/>
        <v>0</v>
      </c>
      <c r="E494" s="42" t="str">
        <f ca="1">_xlfn.IFNA(VLOOKUP(B494,Rubric[],2+VALUE(LEFT(Type!$B$1,1)),),"")</f>
        <v>3. Atividade em território nacional durante o período de referência - l) Indicação das jurisdições associadas a um risco mais elevado que tiveram operações com origem em ou destino para Portugal, com exceção das já reportadas ao abrigo nas alíneas e) e f), desde que o montante agregado das operações de ou para essas jurisdições seja igual ou superior, no período de referência, a € 1 000 000. - 39. ISO2</v>
      </c>
      <c r="F494" s="42" t="str">
        <f ca="1">_xlfn.IFNA(VLOOKUP(A494,Table4[[#All],[Id_Serv]:[Dsg_EN Servico]],2+VALUE(LEFT(Type!$B$1,1)),0),"")</f>
        <v>6. Aquisição de operações de pagamento</v>
      </c>
      <c r="G494" s="43" t="b">
        <f t="shared" ca="1" si="45"/>
        <v>0</v>
      </c>
      <c r="H494" s="73">
        <f t="shared" si="46"/>
        <v>9</v>
      </c>
      <c r="I494" s="73">
        <v>74</v>
      </c>
      <c r="J494" s="73">
        <v>2</v>
      </c>
      <c r="K494" s="72" t="str">
        <f t="shared" si="47"/>
        <v/>
      </c>
      <c r="L494" s="38" t="str">
        <f ca="1">VLOOKUP(B494,TA_Rubric!$A$1:$G$93,4+LEFT(Type!$B$1,1),)</f>
        <v>Não</v>
      </c>
    </row>
    <row r="495" spans="1:12" ht="63.95" customHeight="1" x14ac:dyDescent="0.25">
      <c r="A495" s="39">
        <f t="shared" ca="1" si="43"/>
        <v>6</v>
      </c>
      <c r="B495" s="39">
        <f t="shared" ca="1" si="44"/>
        <v>75</v>
      </c>
      <c r="C495" s="49"/>
      <c r="D495" s="16" t="b">
        <f t="shared" ca="1" si="48"/>
        <v>0</v>
      </c>
      <c r="E495" s="42" t="str">
        <f ca="1">_xlfn.IFNA(VLOOKUP(B495,Rubric[],2+VALUE(LEFT(Type!$B$1,1)),),"")</f>
        <v>3. Atividade em território nacional durante o período de referência - l) Indicação das jurisdições associadas a um risco mais elevado que tiveram operações com origem em ou destino para Portugal, com exceção das já reportadas ao abrigo nas alíneas e) e f), desde que o montante agregado das operações de ou para essas jurisdições seja igual ou superior, no período de referência, a € 1 000 000. - 40. ISO2</v>
      </c>
      <c r="F495" s="42" t="str">
        <f ca="1">_xlfn.IFNA(VLOOKUP(A495,Table4[[#All],[Id_Serv]:[Dsg_EN Servico]],2+VALUE(LEFT(Type!$B$1,1)),0),"")</f>
        <v>6. Aquisição de operações de pagamento</v>
      </c>
      <c r="G495" s="43" t="b">
        <f t="shared" ca="1" si="45"/>
        <v>0</v>
      </c>
      <c r="H495" s="73">
        <f t="shared" si="46"/>
        <v>9</v>
      </c>
      <c r="I495" s="73">
        <v>75</v>
      </c>
      <c r="J495" s="73">
        <v>2</v>
      </c>
      <c r="K495" s="72" t="str">
        <f t="shared" si="47"/>
        <v/>
      </c>
      <c r="L495" s="38" t="str">
        <f ca="1">VLOOKUP(B495,TA_Rubric!$A$1:$G$93,4+LEFT(Type!$B$1,1),)</f>
        <v>Não</v>
      </c>
    </row>
    <row r="496" spans="1:12" ht="63.95" customHeight="1" x14ac:dyDescent="0.25">
      <c r="A496" s="39">
        <f t="shared" ca="1" si="43"/>
        <v>6</v>
      </c>
      <c r="B496" s="39">
        <f t="shared" ca="1" si="44"/>
        <v>76</v>
      </c>
      <c r="C496" s="49"/>
      <c r="D496" s="16" t="b">
        <f t="shared" ca="1" si="48"/>
        <v>0</v>
      </c>
      <c r="E496" s="42" t="str">
        <f ca="1">_xlfn.IFNA(VLOOKUP(B496,Rubric[],2+VALUE(LEFT(Type!$B$1,1)),),"")</f>
        <v>3. Atividade em território nacional durante o período de referência - l) Indicação das jurisdições associadas a um risco mais elevado que tiveram operações com origem em ou destino para Portugal, com exceção das já reportadas ao abrigo nas alíneas e) e f), desde que o montante agregado das operações de ou para essas jurisdições seja igual ou superior, no período de referência, a € 1 000 000. - 41. ISO2</v>
      </c>
      <c r="F496" s="42" t="str">
        <f ca="1">_xlfn.IFNA(VLOOKUP(A496,Table4[[#All],[Id_Serv]:[Dsg_EN Servico]],2+VALUE(LEFT(Type!$B$1,1)),0),"")</f>
        <v>6. Aquisição de operações de pagamento</v>
      </c>
      <c r="G496" s="43" t="b">
        <f t="shared" ca="1" si="45"/>
        <v>0</v>
      </c>
      <c r="H496" s="73">
        <f t="shared" si="46"/>
        <v>9</v>
      </c>
      <c r="I496" s="73">
        <v>76</v>
      </c>
      <c r="J496" s="73">
        <v>2</v>
      </c>
      <c r="K496" s="72" t="str">
        <f t="shared" si="47"/>
        <v/>
      </c>
      <c r="L496" s="38" t="str">
        <f ca="1">VLOOKUP(B496,TA_Rubric!$A$1:$G$93,4+LEFT(Type!$B$1,1),)</f>
        <v>Não</v>
      </c>
    </row>
    <row r="497" spans="1:12" ht="63.95" customHeight="1" x14ac:dyDescent="0.25">
      <c r="A497" s="39">
        <f t="shared" ca="1" si="43"/>
        <v>6</v>
      </c>
      <c r="B497" s="39">
        <f t="shared" ca="1" si="44"/>
        <v>77</v>
      </c>
      <c r="C497" s="49"/>
      <c r="D497" s="16" t="b">
        <f t="shared" ca="1" si="48"/>
        <v>0</v>
      </c>
      <c r="E497" s="42" t="str">
        <f ca="1">_xlfn.IFNA(VLOOKUP(B497,Rubric[],2+VALUE(LEFT(Type!$B$1,1)),),"")</f>
        <v>3. Atividade em território nacional durante o período de referência - l) Indicação das jurisdições associadas a um risco mais elevado que tiveram operações com origem em ou destino para Portugal, com exceção das já reportadas ao abrigo nas alíneas e) e f), desde que o montante agregado das operações de ou para essas jurisdições seja igual ou superior, no período de referência, a € 1 000 000. - 42. ISO2</v>
      </c>
      <c r="F497" s="42" t="str">
        <f ca="1">_xlfn.IFNA(VLOOKUP(A497,Table4[[#All],[Id_Serv]:[Dsg_EN Servico]],2+VALUE(LEFT(Type!$B$1,1)),0),"")</f>
        <v>6. Aquisição de operações de pagamento</v>
      </c>
      <c r="G497" s="43" t="b">
        <f t="shared" ca="1" si="45"/>
        <v>0</v>
      </c>
      <c r="H497" s="73">
        <f t="shared" si="46"/>
        <v>9</v>
      </c>
      <c r="I497" s="73">
        <v>77</v>
      </c>
      <c r="J497" s="73">
        <v>2</v>
      </c>
      <c r="K497" s="72" t="str">
        <f t="shared" si="47"/>
        <v/>
      </c>
      <c r="L497" s="38" t="str">
        <f ca="1">VLOOKUP(B497,TA_Rubric!$A$1:$G$93,4+LEFT(Type!$B$1,1),)</f>
        <v>Não</v>
      </c>
    </row>
    <row r="498" spans="1:12" ht="63.95" customHeight="1" x14ac:dyDescent="0.25">
      <c r="A498" s="39">
        <f t="shared" ca="1" si="43"/>
        <v>6</v>
      </c>
      <c r="B498" s="39">
        <f t="shared" ca="1" si="44"/>
        <v>78</v>
      </c>
      <c r="C498" s="49"/>
      <c r="D498" s="16" t="b">
        <f t="shared" ca="1" si="48"/>
        <v>0</v>
      </c>
      <c r="E498" s="42" t="str">
        <f ca="1">_xlfn.IFNA(VLOOKUP(B498,Rubric[],2+VALUE(LEFT(Type!$B$1,1)),),"")</f>
        <v>3. Atividade em território nacional durante o período de referência - l) Indicação das jurisdições associadas a um risco mais elevado que tiveram operações com origem em ou destino para Portugal, com exceção das já reportadas ao abrigo nas alíneas e) e f), desde que o montante agregado das operações de ou para essas jurisdições seja igual ou superior, no período de referência, a € 1 000 000. - 43. ISO2</v>
      </c>
      <c r="F498" s="42" t="str">
        <f ca="1">_xlfn.IFNA(VLOOKUP(A498,Table4[[#All],[Id_Serv]:[Dsg_EN Servico]],2+VALUE(LEFT(Type!$B$1,1)),0),"")</f>
        <v>6. Aquisição de operações de pagamento</v>
      </c>
      <c r="G498" s="43" t="b">
        <f t="shared" ca="1" si="45"/>
        <v>0</v>
      </c>
      <c r="H498" s="73">
        <f t="shared" si="46"/>
        <v>9</v>
      </c>
      <c r="I498" s="73">
        <v>78</v>
      </c>
      <c r="J498" s="73">
        <v>2</v>
      </c>
      <c r="K498" s="72" t="str">
        <f t="shared" si="47"/>
        <v/>
      </c>
      <c r="L498" s="38" t="str">
        <f ca="1">VLOOKUP(B498,TA_Rubric!$A$1:$G$93,4+LEFT(Type!$B$1,1),)</f>
        <v>Não</v>
      </c>
    </row>
    <row r="499" spans="1:12" ht="63.95" customHeight="1" x14ac:dyDescent="0.25">
      <c r="A499" s="39">
        <f t="shared" ca="1" si="43"/>
        <v>6</v>
      </c>
      <c r="B499" s="39">
        <f t="shared" ca="1" si="44"/>
        <v>79</v>
      </c>
      <c r="C499" s="49"/>
      <c r="D499" s="16" t="b">
        <f t="shared" ca="1" si="48"/>
        <v>0</v>
      </c>
      <c r="E499" s="42" t="str">
        <f ca="1">_xlfn.IFNA(VLOOKUP(B499,Rubric[],2+VALUE(LEFT(Type!$B$1,1)),),"")</f>
        <v>3. Atividade em território nacional durante o período de referência - l) Indicação das jurisdições associadas a um risco mais elevado que tiveram operações com origem em ou destino para Portugal, com exceção das já reportadas ao abrigo nas alíneas e) e f), desde que o montante agregado das operações de ou para essas jurisdições seja igual ou superior, no período de referência, a € 1 000 000. - 44. ISO2</v>
      </c>
      <c r="F499" s="42" t="str">
        <f ca="1">_xlfn.IFNA(VLOOKUP(A499,Table4[[#All],[Id_Serv]:[Dsg_EN Servico]],2+VALUE(LEFT(Type!$B$1,1)),0),"")</f>
        <v>6. Aquisição de operações de pagamento</v>
      </c>
      <c r="G499" s="43" t="b">
        <f t="shared" ca="1" si="45"/>
        <v>0</v>
      </c>
      <c r="H499" s="73">
        <f t="shared" si="46"/>
        <v>9</v>
      </c>
      <c r="I499" s="73">
        <v>79</v>
      </c>
      <c r="J499" s="73">
        <v>2</v>
      </c>
      <c r="K499" s="72" t="str">
        <f t="shared" si="47"/>
        <v/>
      </c>
      <c r="L499" s="38" t="str">
        <f ca="1">VLOOKUP(B499,TA_Rubric!$A$1:$G$93,4+LEFT(Type!$B$1,1),)</f>
        <v>Não</v>
      </c>
    </row>
    <row r="500" spans="1:12" ht="63.95" customHeight="1" x14ac:dyDescent="0.25">
      <c r="A500" s="39">
        <f t="shared" ca="1" si="43"/>
        <v>6</v>
      </c>
      <c r="B500" s="39">
        <f t="shared" ca="1" si="44"/>
        <v>80</v>
      </c>
      <c r="C500" s="49"/>
      <c r="D500" s="16" t="b">
        <f t="shared" ca="1" si="48"/>
        <v>0</v>
      </c>
      <c r="E500" s="42" t="str">
        <f ca="1">_xlfn.IFNA(VLOOKUP(B500,Rubric[],2+VALUE(LEFT(Type!$B$1,1)),),"")</f>
        <v>3. Atividade em território nacional durante o período de referência - l) Indicação das jurisdições associadas a um risco mais elevado que tiveram operações com origem em ou destino para Portugal, com exceção das já reportadas ao abrigo nas alíneas e) e f), desde que o montante agregado das operações de ou para essas jurisdições seja igual ou superior, no período de referência, a € 1 000 000. - 45. ISO2</v>
      </c>
      <c r="F500" s="42" t="str">
        <f ca="1">_xlfn.IFNA(VLOOKUP(A500,Table4[[#All],[Id_Serv]:[Dsg_EN Servico]],2+VALUE(LEFT(Type!$B$1,1)),0),"")</f>
        <v>6. Aquisição de operações de pagamento</v>
      </c>
      <c r="G500" s="43" t="b">
        <f t="shared" ca="1" si="45"/>
        <v>0</v>
      </c>
      <c r="H500" s="73">
        <f t="shared" si="46"/>
        <v>9</v>
      </c>
      <c r="I500" s="73">
        <v>80</v>
      </c>
      <c r="J500" s="73">
        <v>2</v>
      </c>
      <c r="K500" s="72" t="str">
        <f t="shared" si="47"/>
        <v/>
      </c>
      <c r="L500" s="38" t="str">
        <f ca="1">VLOOKUP(B500,TA_Rubric!$A$1:$G$93,4+LEFT(Type!$B$1,1),)</f>
        <v>Não</v>
      </c>
    </row>
    <row r="501" spans="1:12" ht="63.95" customHeight="1" x14ac:dyDescent="0.25">
      <c r="A501" s="39">
        <f t="shared" ca="1" si="43"/>
        <v>6</v>
      </c>
      <c r="B501" s="39">
        <f t="shared" ca="1" si="44"/>
        <v>81</v>
      </c>
      <c r="C501" s="49"/>
      <c r="D501" s="16" t="b">
        <f t="shared" ca="1" si="48"/>
        <v>0</v>
      </c>
      <c r="E501" s="42" t="str">
        <f ca="1">_xlfn.IFNA(VLOOKUP(B501,Rubric[],2+VALUE(LEFT(Type!$B$1,1)),),"")</f>
        <v>3. Atividade em território nacional durante o período de referência - l) Indicação das jurisdições associadas a um risco mais elevado que tiveram operações com origem em ou destino para Portugal, com exceção das já reportadas ao abrigo nas alíneas e) e f), desde que o montante agregado das operações de ou para essas jurisdições seja igual ou superior, no período de referência, a € 1 000 000. - 46. ISO2</v>
      </c>
      <c r="F501" s="42" t="str">
        <f ca="1">_xlfn.IFNA(VLOOKUP(A501,Table4[[#All],[Id_Serv]:[Dsg_EN Servico]],2+VALUE(LEFT(Type!$B$1,1)),0),"")</f>
        <v>6. Aquisição de operações de pagamento</v>
      </c>
      <c r="G501" s="43" t="b">
        <f t="shared" ca="1" si="45"/>
        <v>0</v>
      </c>
      <c r="H501" s="73">
        <f t="shared" si="46"/>
        <v>9</v>
      </c>
      <c r="I501" s="73">
        <v>81</v>
      </c>
      <c r="J501" s="73">
        <v>2</v>
      </c>
      <c r="K501" s="72" t="str">
        <f t="shared" si="47"/>
        <v/>
      </c>
      <c r="L501" s="38" t="str">
        <f ca="1">VLOOKUP(B501,TA_Rubric!$A$1:$G$93,4+LEFT(Type!$B$1,1),)</f>
        <v>Não</v>
      </c>
    </row>
    <row r="502" spans="1:12" ht="63.95" customHeight="1" x14ac:dyDescent="0.25">
      <c r="A502" s="39">
        <f t="shared" ca="1" si="43"/>
        <v>6</v>
      </c>
      <c r="B502" s="39">
        <f t="shared" ca="1" si="44"/>
        <v>82</v>
      </c>
      <c r="C502" s="49"/>
      <c r="D502" s="16" t="b">
        <f t="shared" ca="1" si="48"/>
        <v>0</v>
      </c>
      <c r="E502" s="42" t="str">
        <f ca="1">_xlfn.IFNA(VLOOKUP(B502,Rubric[],2+VALUE(LEFT(Type!$B$1,1)),),"")</f>
        <v>3. Atividade em território nacional durante o período de referência - l) Indicação das jurisdições associadas a um risco mais elevado que tiveram operações com origem em ou destino para Portugal, com exceção das já reportadas ao abrigo nas alíneas e) e f), desde que o montante agregado das operações de ou para essas jurisdições seja igual ou superior, no período de referência, a € 1 000 000. - 47. ISO2</v>
      </c>
      <c r="F502" s="42" t="str">
        <f ca="1">_xlfn.IFNA(VLOOKUP(A502,Table4[[#All],[Id_Serv]:[Dsg_EN Servico]],2+VALUE(LEFT(Type!$B$1,1)),0),"")</f>
        <v>6. Aquisição de operações de pagamento</v>
      </c>
      <c r="G502" s="43" t="b">
        <f t="shared" ca="1" si="45"/>
        <v>0</v>
      </c>
      <c r="H502" s="73">
        <f t="shared" si="46"/>
        <v>9</v>
      </c>
      <c r="I502" s="73">
        <v>82</v>
      </c>
      <c r="J502" s="73">
        <v>2</v>
      </c>
      <c r="K502" s="72" t="str">
        <f t="shared" si="47"/>
        <v/>
      </c>
      <c r="L502" s="38" t="str">
        <f ca="1">VLOOKUP(B502,TA_Rubric!$A$1:$G$93,4+LEFT(Type!$B$1,1),)</f>
        <v>Não</v>
      </c>
    </row>
    <row r="503" spans="1:12" ht="63.95" customHeight="1" x14ac:dyDescent="0.25">
      <c r="A503" s="39">
        <f t="shared" ca="1" si="43"/>
        <v>6</v>
      </c>
      <c r="B503" s="39">
        <f t="shared" ca="1" si="44"/>
        <v>83</v>
      </c>
      <c r="C503" s="49"/>
      <c r="D503" s="16" t="b">
        <f t="shared" ca="1" si="48"/>
        <v>0</v>
      </c>
      <c r="E503" s="42" t="str">
        <f ca="1">_xlfn.IFNA(VLOOKUP(B503,Rubric[],2+VALUE(LEFT(Type!$B$1,1)),),"")</f>
        <v>3. Atividade em território nacional durante o período de referência - l) Indicação das jurisdições associadas a um risco mais elevado que tiveram operações com origem em ou destino para Portugal, com exceção das já reportadas ao abrigo nas alíneas e) e f), desde que o montante agregado das operações de ou para essas jurisdições seja igual ou superior, no período de referência, a € 1 000 000. - 48. ISO2</v>
      </c>
      <c r="F503" s="42" t="str">
        <f ca="1">_xlfn.IFNA(VLOOKUP(A503,Table4[[#All],[Id_Serv]:[Dsg_EN Servico]],2+VALUE(LEFT(Type!$B$1,1)),0),"")</f>
        <v>6. Aquisição de operações de pagamento</v>
      </c>
      <c r="G503" s="43" t="b">
        <f t="shared" ca="1" si="45"/>
        <v>0</v>
      </c>
      <c r="H503" s="73">
        <f t="shared" si="46"/>
        <v>9</v>
      </c>
      <c r="I503" s="73">
        <v>83</v>
      </c>
      <c r="J503" s="73">
        <v>2</v>
      </c>
      <c r="K503" s="72" t="str">
        <f t="shared" si="47"/>
        <v/>
      </c>
      <c r="L503" s="38" t="str">
        <f ca="1">VLOOKUP(B503,TA_Rubric!$A$1:$G$93,4+LEFT(Type!$B$1,1),)</f>
        <v>Não</v>
      </c>
    </row>
    <row r="504" spans="1:12" ht="63.95" customHeight="1" x14ac:dyDescent="0.25">
      <c r="A504" s="39">
        <f t="shared" ca="1" si="43"/>
        <v>6</v>
      </c>
      <c r="B504" s="39">
        <f t="shared" ca="1" si="44"/>
        <v>84</v>
      </c>
      <c r="C504" s="49"/>
      <c r="D504" s="16" t="b">
        <f t="shared" ca="1" si="48"/>
        <v>0</v>
      </c>
      <c r="E504" s="42" t="str">
        <f ca="1">_xlfn.IFNA(VLOOKUP(B504,Rubric[],2+VALUE(LEFT(Type!$B$1,1)),),"")</f>
        <v>3. Atividade em território nacional durante o período de referência - l) Indicação das jurisdições associadas a um risco mais elevado que tiveram operações com origem em ou destino para Portugal, com exceção das já reportadas ao abrigo nas alíneas e) e f), desde que o montante agregado das operações de ou para essas jurisdições seja igual ou superior, no período de referência, a € 1 000 000. - 49. ISO2</v>
      </c>
      <c r="F504" s="42" t="str">
        <f ca="1">_xlfn.IFNA(VLOOKUP(A504,Table4[[#All],[Id_Serv]:[Dsg_EN Servico]],2+VALUE(LEFT(Type!$B$1,1)),0),"")</f>
        <v>6. Aquisição de operações de pagamento</v>
      </c>
      <c r="G504" s="43" t="b">
        <f t="shared" ca="1" si="45"/>
        <v>0</v>
      </c>
      <c r="H504" s="73">
        <f t="shared" si="46"/>
        <v>9</v>
      </c>
      <c r="I504" s="73">
        <v>84</v>
      </c>
      <c r="J504" s="73">
        <v>2</v>
      </c>
      <c r="K504" s="72" t="str">
        <f t="shared" si="47"/>
        <v/>
      </c>
      <c r="L504" s="38" t="str">
        <f ca="1">VLOOKUP(B504,TA_Rubric!$A$1:$G$93,4+LEFT(Type!$B$1,1),)</f>
        <v>Não</v>
      </c>
    </row>
    <row r="505" spans="1:12" ht="63.95" customHeight="1" x14ac:dyDescent="0.25">
      <c r="A505" s="39">
        <f t="shared" ca="1" si="43"/>
        <v>6</v>
      </c>
      <c r="B505" s="39">
        <f t="shared" ca="1" si="44"/>
        <v>85</v>
      </c>
      <c r="C505" s="49"/>
      <c r="D505" s="16" t="b">
        <f t="shared" ca="1" si="48"/>
        <v>0</v>
      </c>
      <c r="E505" s="42" t="str">
        <f ca="1">_xlfn.IFNA(VLOOKUP(B505,Rubric[],2+VALUE(LEFT(Type!$B$1,1)),),"")</f>
        <v>3. Atividade em território nacional durante o período de referência - l) Indicação das jurisdições associadas a um risco mais elevado que tiveram operações com origem em ou destino para Portugal, com exceção das já reportadas ao abrigo nas alíneas e) e f), desde que o montante agregado das operações de ou para essas jurisdições seja igual ou superior, no período de referência, a € 1 000 000. - 50. ISO2</v>
      </c>
      <c r="F505" s="42" t="str">
        <f ca="1">_xlfn.IFNA(VLOOKUP(A505,Table4[[#All],[Id_Serv]:[Dsg_EN Servico]],2+VALUE(LEFT(Type!$B$1,1)),0),"")</f>
        <v>6. Aquisição de operações de pagamento</v>
      </c>
      <c r="G505" s="43" t="b">
        <f t="shared" ca="1" si="45"/>
        <v>0</v>
      </c>
      <c r="H505" s="73">
        <f t="shared" si="46"/>
        <v>9</v>
      </c>
      <c r="I505" s="73">
        <v>85</v>
      </c>
      <c r="J505" s="73">
        <v>2</v>
      </c>
      <c r="K505" s="72" t="str">
        <f t="shared" si="47"/>
        <v/>
      </c>
      <c r="L505" s="38" t="str">
        <f ca="1">VLOOKUP(B505,TA_Rubric!$A$1:$G$93,4+LEFT(Type!$B$1,1),)</f>
        <v>Não</v>
      </c>
    </row>
    <row r="506" spans="1:12" ht="63.95" customHeight="1" x14ac:dyDescent="0.25">
      <c r="A506" s="38">
        <f t="shared" ca="1" si="43"/>
        <v>7</v>
      </c>
      <c r="B506" s="38">
        <f t="shared" ca="1" si="44"/>
        <v>2</v>
      </c>
      <c r="C506" s="49"/>
      <c r="D506" s="15" t="b">
        <f t="shared" ca="1" si="48"/>
        <v>0</v>
      </c>
      <c r="E506" s="40" t="str">
        <f ca="1">_xlfn.IFNA(VLOOKUP(B506,Rubric[],2+VALUE(LEFT(Type!$B$1,1)),),"")</f>
        <v>3. Atividade em território nacional durante o período de referência - a) Número total de operações realizadas com origem em Portugal;</v>
      </c>
      <c r="F506" s="40" t="str">
        <f ca="1">_xlfn.IFNA(VLOOKUP(A506,Table4[[#All],[Id_Serv]:[Dsg_EN Servico]],2+VALUE(LEFT(Type!$B$1,1)),0),"")</f>
        <v>7. Envio de fundos</v>
      </c>
      <c r="G506" s="41" t="b">
        <f t="shared" ca="1" si="45"/>
        <v>0</v>
      </c>
      <c r="H506" s="72">
        <f t="shared" si="46"/>
        <v>10</v>
      </c>
      <c r="I506" s="72">
        <v>2</v>
      </c>
      <c r="J506" s="72">
        <v>2</v>
      </c>
      <c r="K506" s="72" t="str">
        <f t="shared" si="47"/>
        <v/>
      </c>
      <c r="L506" s="38" t="str">
        <f ca="1">VLOOKUP(B506,TA_Rubric!$A$1:$G$93,4+LEFT(Type!$B$1,1),)</f>
        <v>Sim</v>
      </c>
    </row>
    <row r="507" spans="1:12" ht="63.95" customHeight="1" x14ac:dyDescent="0.25">
      <c r="A507" s="39">
        <f t="shared" ca="1" si="43"/>
        <v>7</v>
      </c>
      <c r="B507" s="39">
        <f t="shared" ca="1" si="44"/>
        <v>3</v>
      </c>
      <c r="C507" s="49"/>
      <c r="D507" s="16" t="b">
        <f t="shared" ca="1" si="48"/>
        <v>0</v>
      </c>
      <c r="E507" s="42" t="str">
        <f ca="1">_xlfn.IFNA(VLOOKUP(B507,Rubric[],2+VALUE(LEFT(Type!$B$1,1)),),"")</f>
        <v>3. Atividade em território nacional durante o período de referência - b) Montante agregado, em euros, das operações realizadas com origem em Portugal;</v>
      </c>
      <c r="F507" s="42" t="str">
        <f ca="1">_xlfn.IFNA(VLOOKUP(A507,Table4[[#All],[Id_Serv]:[Dsg_EN Servico]],2+VALUE(LEFT(Type!$B$1,1)),0),"")</f>
        <v>7. Envio de fundos</v>
      </c>
      <c r="G507" s="43" t="b">
        <f t="shared" ca="1" si="45"/>
        <v>0</v>
      </c>
      <c r="H507" s="73">
        <f t="shared" si="46"/>
        <v>10</v>
      </c>
      <c r="I507" s="73">
        <v>3</v>
      </c>
      <c r="J507" s="73">
        <v>2</v>
      </c>
      <c r="K507" s="72" t="str">
        <f t="shared" si="47"/>
        <v/>
      </c>
      <c r="L507" s="38" t="str">
        <f ca="1">VLOOKUP(B507,TA_Rubric!$A$1:$G$93,4+LEFT(Type!$B$1,1),)</f>
        <v>Sim</v>
      </c>
    </row>
    <row r="508" spans="1:12" ht="63.95" customHeight="1" x14ac:dyDescent="0.25">
      <c r="A508" s="39">
        <f t="shared" ca="1" si="43"/>
        <v>7</v>
      </c>
      <c r="B508" s="39">
        <f t="shared" ca="1" si="44"/>
        <v>4</v>
      </c>
      <c r="C508" s="49"/>
      <c r="D508" s="16" t="b">
        <f t="shared" ca="1" si="48"/>
        <v>0</v>
      </c>
      <c r="E508" s="42" t="str">
        <f ca="1">_xlfn.IFNA(VLOOKUP(B508,Rubric[],2+VALUE(LEFT(Type!$B$1,1)),),"")</f>
        <v>3. Atividade em território nacional durante o período de referência - c) Número total de operações realizadas com destino para Portugal;</v>
      </c>
      <c r="F508" s="42" t="str">
        <f ca="1">_xlfn.IFNA(VLOOKUP(A508,Table4[[#All],[Id_Serv]:[Dsg_EN Servico]],2+VALUE(LEFT(Type!$B$1,1)),0),"")</f>
        <v>7. Envio de fundos</v>
      </c>
      <c r="G508" s="43" t="b">
        <f t="shared" ca="1" si="45"/>
        <v>0</v>
      </c>
      <c r="H508" s="73">
        <f t="shared" si="46"/>
        <v>10</v>
      </c>
      <c r="I508" s="73">
        <v>4</v>
      </c>
      <c r="J508" s="73">
        <v>2</v>
      </c>
      <c r="K508" s="72" t="str">
        <f t="shared" si="47"/>
        <v/>
      </c>
      <c r="L508" s="38" t="str">
        <f ca="1">VLOOKUP(B508,TA_Rubric!$A$1:$G$93,4+LEFT(Type!$B$1,1),)</f>
        <v>Sim</v>
      </c>
    </row>
    <row r="509" spans="1:12" ht="63.95" customHeight="1" x14ac:dyDescent="0.25">
      <c r="A509" s="39">
        <f t="shared" ca="1" si="43"/>
        <v>7</v>
      </c>
      <c r="B509" s="39">
        <f t="shared" ca="1" si="44"/>
        <v>5</v>
      </c>
      <c r="C509" s="49"/>
      <c r="D509" s="16" t="b">
        <f t="shared" ca="1" si="48"/>
        <v>0</v>
      </c>
      <c r="E509" s="42" t="str">
        <f ca="1">_xlfn.IFNA(VLOOKUP(B509,Rubric[],2+VALUE(LEFT(Type!$B$1,1)),),"")</f>
        <v>3. Atividade em território nacional durante o período de referência - d) Montante agregado, em euros, das operações realizadas com destino para Portugal;</v>
      </c>
      <c r="F509" s="42" t="str">
        <f ca="1">_xlfn.IFNA(VLOOKUP(A509,Table4[[#All],[Id_Serv]:[Dsg_EN Servico]],2+VALUE(LEFT(Type!$B$1,1)),0),"")</f>
        <v>7. Envio de fundos</v>
      </c>
      <c r="G509" s="43" t="b">
        <f t="shared" ca="1" si="45"/>
        <v>0</v>
      </c>
      <c r="H509" s="73">
        <f t="shared" si="46"/>
        <v>10</v>
      </c>
      <c r="I509" s="73">
        <v>5</v>
      </c>
      <c r="J509" s="73">
        <v>2</v>
      </c>
      <c r="K509" s="72" t="str">
        <f t="shared" si="47"/>
        <v/>
      </c>
      <c r="L509" s="38" t="str">
        <f ca="1">VLOOKUP(B509,TA_Rubric!$A$1:$G$93,4+LEFT(Type!$B$1,1),)</f>
        <v>Sim</v>
      </c>
    </row>
    <row r="510" spans="1:12" ht="63.95" customHeight="1" x14ac:dyDescent="0.25">
      <c r="A510" s="39">
        <f t="shared" ca="1" si="43"/>
        <v>7</v>
      </c>
      <c r="B510" s="39">
        <f t="shared" ca="1" si="44"/>
        <v>6</v>
      </c>
      <c r="C510" s="49"/>
      <c r="D510" s="16" t="b">
        <f t="shared" ca="1" si="48"/>
        <v>0</v>
      </c>
      <c r="E510" s="42" t="str">
        <f ca="1">_xlfn.IFNA(VLOOKUP(B510,Rubric[],2+VALUE(LEFT(Type!$B$1,1)),),"")</f>
        <v>3. Atividade em território nacional durante o período de referência - e) Indicação das 10 jurisdições de destino das operações com origem em Portugal que apresentam o montante agregado mais elevado de operações; - 1.  ISO2</v>
      </c>
      <c r="F510" s="42" t="str">
        <f ca="1">_xlfn.IFNA(VLOOKUP(A510,Table4[[#All],[Id_Serv]:[Dsg_EN Servico]],2+VALUE(LEFT(Type!$B$1,1)),0),"")</f>
        <v>7. Envio de fundos</v>
      </c>
      <c r="G510" s="43" t="b">
        <f t="shared" ca="1" si="45"/>
        <v>0</v>
      </c>
      <c r="H510" s="73">
        <f t="shared" si="46"/>
        <v>10</v>
      </c>
      <c r="I510" s="73">
        <v>6</v>
      </c>
      <c r="J510" s="73">
        <v>2</v>
      </c>
      <c r="K510" s="72" t="str">
        <f t="shared" si="47"/>
        <v/>
      </c>
      <c r="L510" s="38" t="str">
        <f ca="1">VLOOKUP(B510,TA_Rubric!$A$1:$G$93,4+LEFT(Type!$B$1,1),)</f>
        <v>Não</v>
      </c>
    </row>
    <row r="511" spans="1:12" ht="63.95" customHeight="1" x14ac:dyDescent="0.25">
      <c r="A511" s="39">
        <f t="shared" ca="1" si="43"/>
        <v>7</v>
      </c>
      <c r="B511" s="39">
        <f t="shared" ca="1" si="44"/>
        <v>7</v>
      </c>
      <c r="C511" s="49"/>
      <c r="D511" s="16" t="b">
        <f t="shared" ca="1" si="48"/>
        <v>0</v>
      </c>
      <c r="E511" s="42" t="str">
        <f ca="1">_xlfn.IFNA(VLOOKUP(B511,Rubric[],2+VALUE(LEFT(Type!$B$1,1)),),"")</f>
        <v>3. Atividade em território nacional durante o período de referência - e) Indicação das 10 jurisdições de destino das operações com origem em Portugal que apresentam o montante agregado mais elevado de operações; - 2.  ISO2</v>
      </c>
      <c r="F511" s="42" t="str">
        <f ca="1">_xlfn.IFNA(VLOOKUP(A511,Table4[[#All],[Id_Serv]:[Dsg_EN Servico]],2+VALUE(LEFT(Type!$B$1,1)),0),"")</f>
        <v>7. Envio de fundos</v>
      </c>
      <c r="G511" s="43" t="b">
        <f t="shared" ca="1" si="45"/>
        <v>0</v>
      </c>
      <c r="H511" s="73">
        <f t="shared" si="46"/>
        <v>10</v>
      </c>
      <c r="I511" s="73">
        <v>7</v>
      </c>
      <c r="J511" s="73">
        <v>2</v>
      </c>
      <c r="K511" s="72" t="str">
        <f t="shared" si="47"/>
        <v/>
      </c>
      <c r="L511" s="38" t="str">
        <f ca="1">VLOOKUP(B511,TA_Rubric!$A$1:$G$93,4+LEFT(Type!$B$1,1),)</f>
        <v>Não</v>
      </c>
    </row>
    <row r="512" spans="1:12" ht="63.95" customHeight="1" x14ac:dyDescent="0.25">
      <c r="A512" s="39">
        <f t="shared" ca="1" si="43"/>
        <v>7</v>
      </c>
      <c r="B512" s="39">
        <f t="shared" ca="1" si="44"/>
        <v>8</v>
      </c>
      <c r="C512" s="49"/>
      <c r="D512" s="16" t="b">
        <f t="shared" ca="1" si="48"/>
        <v>0</v>
      </c>
      <c r="E512" s="42" t="str">
        <f ca="1">_xlfn.IFNA(VLOOKUP(B512,Rubric[],2+VALUE(LEFT(Type!$B$1,1)),),"")</f>
        <v>3. Atividade em território nacional durante o período de referência - e) Indicação das 10 jurisdições de destino das operações com origem em Portugal que apresentam o montante agregado mais elevado de operações; - 3.  ISO2</v>
      </c>
      <c r="F512" s="42" t="str">
        <f ca="1">_xlfn.IFNA(VLOOKUP(A512,Table4[[#All],[Id_Serv]:[Dsg_EN Servico]],2+VALUE(LEFT(Type!$B$1,1)),0),"")</f>
        <v>7. Envio de fundos</v>
      </c>
      <c r="G512" s="43" t="b">
        <f t="shared" ca="1" si="45"/>
        <v>0</v>
      </c>
      <c r="H512" s="73">
        <f t="shared" si="46"/>
        <v>10</v>
      </c>
      <c r="I512" s="73">
        <v>8</v>
      </c>
      <c r="J512" s="73">
        <v>2</v>
      </c>
      <c r="K512" s="72" t="str">
        <f t="shared" si="47"/>
        <v/>
      </c>
      <c r="L512" s="38" t="str">
        <f ca="1">VLOOKUP(B512,TA_Rubric!$A$1:$G$93,4+LEFT(Type!$B$1,1),)</f>
        <v>Não</v>
      </c>
    </row>
    <row r="513" spans="1:12" ht="63.95" customHeight="1" x14ac:dyDescent="0.25">
      <c r="A513" s="39">
        <f t="shared" ca="1" si="43"/>
        <v>7</v>
      </c>
      <c r="B513" s="39">
        <f t="shared" ca="1" si="44"/>
        <v>9</v>
      </c>
      <c r="C513" s="49"/>
      <c r="D513" s="16" t="b">
        <f t="shared" ca="1" si="48"/>
        <v>0</v>
      </c>
      <c r="E513" s="42" t="str">
        <f ca="1">_xlfn.IFNA(VLOOKUP(B513,Rubric[],2+VALUE(LEFT(Type!$B$1,1)),),"")</f>
        <v>3. Atividade em território nacional durante o período de referência - e) Indicação das 10 jurisdições de destino das operações com origem em Portugal que apresentam o montante agregado mais elevado de operações; - 4.  ISO2</v>
      </c>
      <c r="F513" s="42" t="str">
        <f ca="1">_xlfn.IFNA(VLOOKUP(A513,Table4[[#All],[Id_Serv]:[Dsg_EN Servico]],2+VALUE(LEFT(Type!$B$1,1)),0),"")</f>
        <v>7. Envio de fundos</v>
      </c>
      <c r="G513" s="43" t="b">
        <f t="shared" ca="1" si="45"/>
        <v>0</v>
      </c>
      <c r="H513" s="73">
        <f t="shared" si="46"/>
        <v>10</v>
      </c>
      <c r="I513" s="73">
        <v>9</v>
      </c>
      <c r="J513" s="73">
        <v>2</v>
      </c>
      <c r="K513" s="72" t="str">
        <f t="shared" si="47"/>
        <v/>
      </c>
      <c r="L513" s="38" t="str">
        <f ca="1">VLOOKUP(B513,TA_Rubric!$A$1:$G$93,4+LEFT(Type!$B$1,1),)</f>
        <v>Não</v>
      </c>
    </row>
    <row r="514" spans="1:12" ht="63.95" customHeight="1" x14ac:dyDescent="0.25">
      <c r="A514" s="39">
        <f t="shared" ref="A514:A577" ca="1" si="49">INDIRECT("Type!"&amp;ADDRESS(H514,J514))</f>
        <v>7</v>
      </c>
      <c r="B514" s="39">
        <f t="shared" ref="B514:B577" ca="1" si="50">IF(A514="","",I514)</f>
        <v>10</v>
      </c>
      <c r="C514" s="49"/>
      <c r="D514" s="16" t="b">
        <f t="shared" ca="1" si="48"/>
        <v>0</v>
      </c>
      <c r="E514" s="42" t="str">
        <f ca="1">_xlfn.IFNA(VLOOKUP(B514,Rubric[],2+VALUE(LEFT(Type!$B$1,1)),),"")</f>
        <v>3. Atividade em território nacional durante o período de referência - e) Indicação das 10 jurisdições de destino das operações com origem em Portugal que apresentam o montante agregado mais elevado de operações; - 5.  ISO2</v>
      </c>
      <c r="F514" s="42" t="str">
        <f ca="1">_xlfn.IFNA(VLOOKUP(A514,Table4[[#All],[Id_Serv]:[Dsg_EN Servico]],2+VALUE(LEFT(Type!$B$1,1)),0),"")</f>
        <v>7. Envio de fundos</v>
      </c>
      <c r="G514" s="43" t="b">
        <f t="shared" ref="G514:G577" ca="1" si="51">IF(A514="",FALSE,INDIRECT("Type!"&amp;ADDRESS(H514,J514+2)))</f>
        <v>0</v>
      </c>
      <c r="H514" s="73">
        <f t="shared" si="46"/>
        <v>10</v>
      </c>
      <c r="I514" s="73">
        <v>10</v>
      </c>
      <c r="J514" s="73">
        <v>2</v>
      </c>
      <c r="K514" s="72" t="str">
        <f t="shared" si="47"/>
        <v/>
      </c>
      <c r="L514" s="38" t="str">
        <f ca="1">VLOOKUP(B514,TA_Rubric!$A$1:$G$93,4+LEFT(Type!$B$1,1),)</f>
        <v>Não</v>
      </c>
    </row>
    <row r="515" spans="1:12" ht="63.95" customHeight="1" x14ac:dyDescent="0.25">
      <c r="A515" s="39">
        <f t="shared" ca="1" si="49"/>
        <v>7</v>
      </c>
      <c r="B515" s="39">
        <f t="shared" ca="1" si="50"/>
        <v>11</v>
      </c>
      <c r="C515" s="49"/>
      <c r="D515" s="16" t="b">
        <f t="shared" ca="1" si="48"/>
        <v>0</v>
      </c>
      <c r="E515" s="42" t="str">
        <f ca="1">_xlfn.IFNA(VLOOKUP(B515,Rubric[],2+VALUE(LEFT(Type!$B$1,1)),),"")</f>
        <v>3. Atividade em território nacional durante o período de referência - e) Indicação das 10 jurisdições de destino das operações com origem em Portugal que apresentam o montante agregado mais elevado de operações; - 6.  ISO2</v>
      </c>
      <c r="F515" s="42" t="str">
        <f ca="1">_xlfn.IFNA(VLOOKUP(A515,Table4[[#All],[Id_Serv]:[Dsg_EN Servico]],2+VALUE(LEFT(Type!$B$1,1)),0),"")</f>
        <v>7. Envio de fundos</v>
      </c>
      <c r="G515" s="43" t="b">
        <f t="shared" ca="1" si="51"/>
        <v>0</v>
      </c>
      <c r="H515" s="73">
        <f t="shared" ref="H515:H578" si="52">IF(I514&gt;I515,H514+1,H514)</f>
        <v>10</v>
      </c>
      <c r="I515" s="73">
        <v>11</v>
      </c>
      <c r="J515" s="73">
        <v>2</v>
      </c>
      <c r="K515" s="72" t="str">
        <f t="shared" ref="K515:K578" si="53">IF(C515&lt;&gt;"",1,"")</f>
        <v/>
      </c>
      <c r="L515" s="38" t="str">
        <f ca="1">VLOOKUP(B515,TA_Rubric!$A$1:$G$93,4+LEFT(Type!$B$1,1),)</f>
        <v>Não</v>
      </c>
    </row>
    <row r="516" spans="1:12" ht="63.95" customHeight="1" x14ac:dyDescent="0.25">
      <c r="A516" s="39">
        <f t="shared" ca="1" si="49"/>
        <v>7</v>
      </c>
      <c r="B516" s="39">
        <f t="shared" ca="1" si="50"/>
        <v>12</v>
      </c>
      <c r="C516" s="49"/>
      <c r="D516" s="16" t="b">
        <f t="shared" ca="1" si="48"/>
        <v>0</v>
      </c>
      <c r="E516" s="42" t="str">
        <f ca="1">_xlfn.IFNA(VLOOKUP(B516,Rubric[],2+VALUE(LEFT(Type!$B$1,1)),),"")</f>
        <v>3. Atividade em território nacional durante o período de referência - e) Indicação das 10 jurisdições de destino das operações com origem em Portugal que apresentam o montante agregado mais elevado de operações; - 7.  ISO2</v>
      </c>
      <c r="F516" s="42" t="str">
        <f ca="1">_xlfn.IFNA(VLOOKUP(A516,Table4[[#All],[Id_Serv]:[Dsg_EN Servico]],2+VALUE(LEFT(Type!$B$1,1)),0),"")</f>
        <v>7. Envio de fundos</v>
      </c>
      <c r="G516" s="43" t="b">
        <f t="shared" ca="1" si="51"/>
        <v>0</v>
      </c>
      <c r="H516" s="73">
        <f t="shared" si="52"/>
        <v>10</v>
      </c>
      <c r="I516" s="73">
        <v>12</v>
      </c>
      <c r="J516" s="73">
        <v>2</v>
      </c>
      <c r="K516" s="72" t="str">
        <f t="shared" si="53"/>
        <v/>
      </c>
      <c r="L516" s="38" t="str">
        <f ca="1">VLOOKUP(B516,TA_Rubric!$A$1:$G$93,4+LEFT(Type!$B$1,1),)</f>
        <v>Não</v>
      </c>
    </row>
    <row r="517" spans="1:12" ht="63.95" customHeight="1" x14ac:dyDescent="0.25">
      <c r="A517" s="39">
        <f t="shared" ca="1" si="49"/>
        <v>7</v>
      </c>
      <c r="B517" s="39">
        <f t="shared" ca="1" si="50"/>
        <v>13</v>
      </c>
      <c r="C517" s="49"/>
      <c r="D517" s="16" t="b">
        <f t="shared" ca="1" si="48"/>
        <v>0</v>
      </c>
      <c r="E517" s="42" t="str">
        <f ca="1">_xlfn.IFNA(VLOOKUP(B517,Rubric[],2+VALUE(LEFT(Type!$B$1,1)),),"")</f>
        <v>3. Atividade em território nacional durante o período de referência - e) Indicação das 10 jurisdições de destino das operações com origem em Portugal que apresentam o montante agregado mais elevado de operações; - 8.  ISO2</v>
      </c>
      <c r="F517" s="42" t="str">
        <f ca="1">_xlfn.IFNA(VLOOKUP(A517,Table4[[#All],[Id_Serv]:[Dsg_EN Servico]],2+VALUE(LEFT(Type!$B$1,1)),0),"")</f>
        <v>7. Envio de fundos</v>
      </c>
      <c r="G517" s="43" t="b">
        <f t="shared" ca="1" si="51"/>
        <v>0</v>
      </c>
      <c r="H517" s="73">
        <f t="shared" si="52"/>
        <v>10</v>
      </c>
      <c r="I517" s="73">
        <v>13</v>
      </c>
      <c r="J517" s="73">
        <v>2</v>
      </c>
      <c r="K517" s="72" t="str">
        <f t="shared" si="53"/>
        <v/>
      </c>
      <c r="L517" s="38" t="str">
        <f ca="1">VLOOKUP(B517,TA_Rubric!$A$1:$G$93,4+LEFT(Type!$B$1,1),)</f>
        <v>Não</v>
      </c>
    </row>
    <row r="518" spans="1:12" ht="63.95" customHeight="1" x14ac:dyDescent="0.25">
      <c r="A518" s="39">
        <f t="shared" ca="1" si="49"/>
        <v>7</v>
      </c>
      <c r="B518" s="39">
        <f t="shared" ca="1" si="50"/>
        <v>14</v>
      </c>
      <c r="C518" s="49"/>
      <c r="D518" s="16" t="b">
        <f t="shared" ca="1" si="48"/>
        <v>0</v>
      </c>
      <c r="E518" s="42" t="str">
        <f ca="1">_xlfn.IFNA(VLOOKUP(B518,Rubric[],2+VALUE(LEFT(Type!$B$1,1)),),"")</f>
        <v>3. Atividade em território nacional durante o período de referência - e) Indicação das 10 jurisdições de destino das operações com origem em Portugal que apresentam o montante agregado mais elevado de operações; - 9.  ISO2</v>
      </c>
      <c r="F518" s="42" t="str">
        <f ca="1">_xlfn.IFNA(VLOOKUP(A518,Table4[[#All],[Id_Serv]:[Dsg_EN Servico]],2+VALUE(LEFT(Type!$B$1,1)),0),"")</f>
        <v>7. Envio de fundos</v>
      </c>
      <c r="G518" s="43" t="b">
        <f t="shared" ca="1" si="51"/>
        <v>0</v>
      </c>
      <c r="H518" s="73">
        <f t="shared" si="52"/>
        <v>10</v>
      </c>
      <c r="I518" s="73">
        <v>14</v>
      </c>
      <c r="J518" s="73">
        <v>2</v>
      </c>
      <c r="K518" s="72" t="str">
        <f t="shared" si="53"/>
        <v/>
      </c>
      <c r="L518" s="38" t="str">
        <f ca="1">VLOOKUP(B518,TA_Rubric!$A$1:$G$93,4+LEFT(Type!$B$1,1),)</f>
        <v>Não</v>
      </c>
    </row>
    <row r="519" spans="1:12" ht="63.95" customHeight="1" x14ac:dyDescent="0.25">
      <c r="A519" s="39">
        <f t="shared" ca="1" si="49"/>
        <v>7</v>
      </c>
      <c r="B519" s="39">
        <f t="shared" ca="1" si="50"/>
        <v>15</v>
      </c>
      <c r="C519" s="49"/>
      <c r="D519" s="16" t="b">
        <f t="shared" ca="1" si="48"/>
        <v>0</v>
      </c>
      <c r="E519" s="42" t="str">
        <f ca="1">_xlfn.IFNA(VLOOKUP(B519,Rubric[],2+VALUE(LEFT(Type!$B$1,1)),),"")</f>
        <v>3. Atividade em território nacional durante o período de referência - e) Indicação das 10 jurisdições de destino das operações com origem em Portugal que apresentam o montante agregado mais elevado de operações; - 10. ISO2</v>
      </c>
      <c r="F519" s="42" t="str">
        <f ca="1">_xlfn.IFNA(VLOOKUP(A519,Table4[[#All],[Id_Serv]:[Dsg_EN Servico]],2+VALUE(LEFT(Type!$B$1,1)),0),"")</f>
        <v>7. Envio de fundos</v>
      </c>
      <c r="G519" s="43" t="b">
        <f t="shared" ca="1" si="51"/>
        <v>0</v>
      </c>
      <c r="H519" s="73">
        <f t="shared" si="52"/>
        <v>10</v>
      </c>
      <c r="I519" s="73">
        <v>15</v>
      </c>
      <c r="J519" s="73">
        <v>2</v>
      </c>
      <c r="K519" s="72" t="str">
        <f t="shared" si="53"/>
        <v/>
      </c>
      <c r="L519" s="38" t="str">
        <f ca="1">VLOOKUP(B519,TA_Rubric!$A$1:$G$93,4+LEFT(Type!$B$1,1),)</f>
        <v>Não</v>
      </c>
    </row>
    <row r="520" spans="1:12" ht="63.95" customHeight="1" x14ac:dyDescent="0.25">
      <c r="A520" s="39">
        <f t="shared" ca="1" si="49"/>
        <v>7</v>
      </c>
      <c r="B520" s="39">
        <f t="shared" ca="1" si="50"/>
        <v>16</v>
      </c>
      <c r="C520" s="49"/>
      <c r="D520" s="16" t="b">
        <f t="shared" ca="1" si="48"/>
        <v>0</v>
      </c>
      <c r="E520" s="42" t="str">
        <f ca="1">_xlfn.IFNA(VLOOKUP(B520,Rubric[],2+VALUE(LEFT(Type!$B$1,1)),),"")</f>
        <v>3. Atividade em território nacional durante o período de referência - f) Indicação das 10 jurisdições de origem das operações com destino em Portugal que apresentam o montante agregado mais elevado de operações; - 1.  ISO2</v>
      </c>
      <c r="F520" s="42" t="str">
        <f ca="1">_xlfn.IFNA(VLOOKUP(A520,Table4[[#All],[Id_Serv]:[Dsg_EN Servico]],2+VALUE(LEFT(Type!$B$1,1)),0),"")</f>
        <v>7. Envio de fundos</v>
      </c>
      <c r="G520" s="43" t="b">
        <f t="shared" ca="1" si="51"/>
        <v>0</v>
      </c>
      <c r="H520" s="73">
        <f t="shared" si="52"/>
        <v>10</v>
      </c>
      <c r="I520" s="73">
        <v>16</v>
      </c>
      <c r="J520" s="73">
        <v>2</v>
      </c>
      <c r="K520" s="72" t="str">
        <f t="shared" si="53"/>
        <v/>
      </c>
      <c r="L520" s="38" t="str">
        <f ca="1">VLOOKUP(B520,TA_Rubric!$A$1:$G$93,4+LEFT(Type!$B$1,1),)</f>
        <v>Não</v>
      </c>
    </row>
    <row r="521" spans="1:12" ht="63.95" customHeight="1" x14ac:dyDescent="0.25">
      <c r="A521" s="39">
        <f t="shared" ca="1" si="49"/>
        <v>7</v>
      </c>
      <c r="B521" s="39">
        <f t="shared" ca="1" si="50"/>
        <v>17</v>
      </c>
      <c r="C521" s="49"/>
      <c r="D521" s="16" t="b">
        <f t="shared" ca="1" si="48"/>
        <v>0</v>
      </c>
      <c r="E521" s="42" t="str">
        <f ca="1">_xlfn.IFNA(VLOOKUP(B521,Rubric[],2+VALUE(LEFT(Type!$B$1,1)),),"")</f>
        <v>3. Atividade em território nacional durante o período de referência - f) Indicação das 10 jurisdições de origem das operações com destino em Portugal que apresentam o montante agregado mais elevado de operações; - 2.  ISO2</v>
      </c>
      <c r="F521" s="42" t="str">
        <f ca="1">_xlfn.IFNA(VLOOKUP(A521,Table4[[#All],[Id_Serv]:[Dsg_EN Servico]],2+VALUE(LEFT(Type!$B$1,1)),0),"")</f>
        <v>7. Envio de fundos</v>
      </c>
      <c r="G521" s="43" t="b">
        <f t="shared" ca="1" si="51"/>
        <v>0</v>
      </c>
      <c r="H521" s="73">
        <f t="shared" si="52"/>
        <v>10</v>
      </c>
      <c r="I521" s="73">
        <v>17</v>
      </c>
      <c r="J521" s="73">
        <v>2</v>
      </c>
      <c r="K521" s="72" t="str">
        <f t="shared" si="53"/>
        <v/>
      </c>
      <c r="L521" s="38" t="str">
        <f ca="1">VLOOKUP(B521,TA_Rubric!$A$1:$G$93,4+LEFT(Type!$B$1,1),)</f>
        <v>Não</v>
      </c>
    </row>
    <row r="522" spans="1:12" ht="63.95" customHeight="1" x14ac:dyDescent="0.25">
      <c r="A522" s="39">
        <f t="shared" ca="1" si="49"/>
        <v>7</v>
      </c>
      <c r="B522" s="39">
        <f t="shared" ca="1" si="50"/>
        <v>18</v>
      </c>
      <c r="C522" s="49"/>
      <c r="D522" s="16" t="b">
        <f t="shared" ca="1" si="48"/>
        <v>0</v>
      </c>
      <c r="E522" s="42" t="str">
        <f ca="1">_xlfn.IFNA(VLOOKUP(B522,Rubric[],2+VALUE(LEFT(Type!$B$1,1)),),"")</f>
        <v>3. Atividade em território nacional durante o período de referência - f) Indicação das 10 jurisdições de origem das operações com destino em Portugal que apresentam o montante agregado mais elevado de operações; - 3.  ISO2</v>
      </c>
      <c r="F522" s="42" t="str">
        <f ca="1">_xlfn.IFNA(VLOOKUP(A522,Table4[[#All],[Id_Serv]:[Dsg_EN Servico]],2+VALUE(LEFT(Type!$B$1,1)),0),"")</f>
        <v>7. Envio de fundos</v>
      </c>
      <c r="G522" s="43" t="b">
        <f t="shared" ca="1" si="51"/>
        <v>0</v>
      </c>
      <c r="H522" s="73">
        <f t="shared" si="52"/>
        <v>10</v>
      </c>
      <c r="I522" s="73">
        <v>18</v>
      </c>
      <c r="J522" s="73">
        <v>2</v>
      </c>
      <c r="K522" s="72" t="str">
        <f t="shared" si="53"/>
        <v/>
      </c>
      <c r="L522" s="38" t="str">
        <f ca="1">VLOOKUP(B522,TA_Rubric!$A$1:$G$93,4+LEFT(Type!$B$1,1),)</f>
        <v>Não</v>
      </c>
    </row>
    <row r="523" spans="1:12" ht="63.95" customHeight="1" x14ac:dyDescent="0.25">
      <c r="A523" s="39">
        <f t="shared" ca="1" si="49"/>
        <v>7</v>
      </c>
      <c r="B523" s="39">
        <f t="shared" ca="1" si="50"/>
        <v>19</v>
      </c>
      <c r="C523" s="49"/>
      <c r="D523" s="16" t="b">
        <f t="shared" ca="1" si="48"/>
        <v>0</v>
      </c>
      <c r="E523" s="42" t="str">
        <f ca="1">_xlfn.IFNA(VLOOKUP(B523,Rubric[],2+VALUE(LEFT(Type!$B$1,1)),),"")</f>
        <v>3. Atividade em território nacional durante o período de referência - f) Indicação das 10 jurisdições de origem das operações com destino em Portugal que apresentam o montante agregado mais elevado de operações; - 4.  ISO2</v>
      </c>
      <c r="F523" s="42" t="str">
        <f ca="1">_xlfn.IFNA(VLOOKUP(A523,Table4[[#All],[Id_Serv]:[Dsg_EN Servico]],2+VALUE(LEFT(Type!$B$1,1)),0),"")</f>
        <v>7. Envio de fundos</v>
      </c>
      <c r="G523" s="43" t="b">
        <f t="shared" ca="1" si="51"/>
        <v>0</v>
      </c>
      <c r="H523" s="73">
        <f t="shared" si="52"/>
        <v>10</v>
      </c>
      <c r="I523" s="73">
        <v>19</v>
      </c>
      <c r="J523" s="73">
        <v>2</v>
      </c>
      <c r="K523" s="72" t="str">
        <f t="shared" si="53"/>
        <v/>
      </c>
      <c r="L523" s="38" t="str">
        <f ca="1">VLOOKUP(B523,TA_Rubric!$A$1:$G$93,4+LEFT(Type!$B$1,1),)</f>
        <v>Não</v>
      </c>
    </row>
    <row r="524" spans="1:12" ht="63.95" customHeight="1" x14ac:dyDescent="0.25">
      <c r="A524" s="39">
        <f t="shared" ca="1" si="49"/>
        <v>7</v>
      </c>
      <c r="B524" s="39">
        <f t="shared" ca="1" si="50"/>
        <v>20</v>
      </c>
      <c r="C524" s="49"/>
      <c r="D524" s="16" t="b">
        <f t="shared" ca="1" si="48"/>
        <v>0</v>
      </c>
      <c r="E524" s="42" t="str">
        <f ca="1">_xlfn.IFNA(VLOOKUP(B524,Rubric[],2+VALUE(LEFT(Type!$B$1,1)),),"")</f>
        <v>3. Atividade em território nacional durante o período de referência - f) Indicação das 10 jurisdições de origem das operações com destino em Portugal que apresentam o montante agregado mais elevado de operações; - 5.  ISO2</v>
      </c>
      <c r="F524" s="42" t="str">
        <f ca="1">_xlfn.IFNA(VLOOKUP(A524,Table4[[#All],[Id_Serv]:[Dsg_EN Servico]],2+VALUE(LEFT(Type!$B$1,1)),0),"")</f>
        <v>7. Envio de fundos</v>
      </c>
      <c r="G524" s="43" t="b">
        <f t="shared" ca="1" si="51"/>
        <v>0</v>
      </c>
      <c r="H524" s="73">
        <f t="shared" si="52"/>
        <v>10</v>
      </c>
      <c r="I524" s="73">
        <v>20</v>
      </c>
      <c r="J524" s="73">
        <v>2</v>
      </c>
      <c r="K524" s="72" t="str">
        <f t="shared" si="53"/>
        <v/>
      </c>
      <c r="L524" s="38" t="str">
        <f ca="1">VLOOKUP(B524,TA_Rubric!$A$1:$G$93,4+LEFT(Type!$B$1,1),)</f>
        <v>Não</v>
      </c>
    </row>
    <row r="525" spans="1:12" ht="63.95" customHeight="1" x14ac:dyDescent="0.25">
      <c r="A525" s="39">
        <f t="shared" ca="1" si="49"/>
        <v>7</v>
      </c>
      <c r="B525" s="39">
        <f t="shared" ca="1" si="50"/>
        <v>21</v>
      </c>
      <c r="C525" s="49"/>
      <c r="D525" s="16" t="b">
        <f t="shared" ca="1" si="48"/>
        <v>0</v>
      </c>
      <c r="E525" s="42" t="str">
        <f ca="1">_xlfn.IFNA(VLOOKUP(B525,Rubric[],2+VALUE(LEFT(Type!$B$1,1)),),"")</f>
        <v>3. Atividade em território nacional durante o período de referência - f) Indicação das 10 jurisdições de origem das operações com destino em Portugal que apresentam o montante agregado mais elevado de operações; - 6.  ISO2</v>
      </c>
      <c r="F525" s="42" t="str">
        <f ca="1">_xlfn.IFNA(VLOOKUP(A525,Table4[[#All],[Id_Serv]:[Dsg_EN Servico]],2+VALUE(LEFT(Type!$B$1,1)),0),"")</f>
        <v>7. Envio de fundos</v>
      </c>
      <c r="G525" s="43" t="b">
        <f t="shared" ca="1" si="51"/>
        <v>0</v>
      </c>
      <c r="H525" s="73">
        <f t="shared" si="52"/>
        <v>10</v>
      </c>
      <c r="I525" s="73">
        <v>21</v>
      </c>
      <c r="J525" s="73">
        <v>2</v>
      </c>
      <c r="K525" s="72" t="str">
        <f t="shared" si="53"/>
        <v/>
      </c>
      <c r="L525" s="38" t="str">
        <f ca="1">VLOOKUP(B525,TA_Rubric!$A$1:$G$93,4+LEFT(Type!$B$1,1),)</f>
        <v>Não</v>
      </c>
    </row>
    <row r="526" spans="1:12" ht="63.95" customHeight="1" x14ac:dyDescent="0.25">
      <c r="A526" s="39">
        <f t="shared" ca="1" si="49"/>
        <v>7</v>
      </c>
      <c r="B526" s="39">
        <f t="shared" ca="1" si="50"/>
        <v>22</v>
      </c>
      <c r="C526" s="49"/>
      <c r="D526" s="16" t="b">
        <f t="shared" ca="1" si="48"/>
        <v>0</v>
      </c>
      <c r="E526" s="42" t="str">
        <f ca="1">_xlfn.IFNA(VLOOKUP(B526,Rubric[],2+VALUE(LEFT(Type!$B$1,1)),),"")</f>
        <v>3. Atividade em território nacional durante o período de referência - f) Indicação das 10 jurisdições de origem das operações com destino em Portugal que apresentam o montante agregado mais elevado de operações; - 7.  ISO2</v>
      </c>
      <c r="F526" s="42" t="str">
        <f ca="1">_xlfn.IFNA(VLOOKUP(A526,Table4[[#All],[Id_Serv]:[Dsg_EN Servico]],2+VALUE(LEFT(Type!$B$1,1)),0),"")</f>
        <v>7. Envio de fundos</v>
      </c>
      <c r="G526" s="43" t="b">
        <f t="shared" ca="1" si="51"/>
        <v>0</v>
      </c>
      <c r="H526" s="73">
        <f t="shared" si="52"/>
        <v>10</v>
      </c>
      <c r="I526" s="73">
        <v>22</v>
      </c>
      <c r="J526" s="73">
        <v>2</v>
      </c>
      <c r="K526" s="72" t="str">
        <f t="shared" si="53"/>
        <v/>
      </c>
      <c r="L526" s="38" t="str">
        <f ca="1">VLOOKUP(B526,TA_Rubric!$A$1:$G$93,4+LEFT(Type!$B$1,1),)</f>
        <v>Não</v>
      </c>
    </row>
    <row r="527" spans="1:12" ht="63.95" customHeight="1" x14ac:dyDescent="0.25">
      <c r="A527" s="39">
        <f t="shared" ca="1" si="49"/>
        <v>7</v>
      </c>
      <c r="B527" s="39">
        <f t="shared" ca="1" si="50"/>
        <v>23</v>
      </c>
      <c r="C527" s="49"/>
      <c r="D527" s="16" t="b">
        <f t="shared" ca="1" si="48"/>
        <v>0</v>
      </c>
      <c r="E527" s="42" t="str">
        <f ca="1">_xlfn.IFNA(VLOOKUP(B527,Rubric[],2+VALUE(LEFT(Type!$B$1,1)),),"")</f>
        <v>3. Atividade em território nacional durante o período de referência - f) Indicação das 10 jurisdições de origem das operações com destino em Portugal que apresentam o montante agregado mais elevado de operações; - 8.  ISO2</v>
      </c>
      <c r="F527" s="42" t="str">
        <f ca="1">_xlfn.IFNA(VLOOKUP(A527,Table4[[#All],[Id_Serv]:[Dsg_EN Servico]],2+VALUE(LEFT(Type!$B$1,1)),0),"")</f>
        <v>7. Envio de fundos</v>
      </c>
      <c r="G527" s="43" t="b">
        <f t="shared" ca="1" si="51"/>
        <v>0</v>
      </c>
      <c r="H527" s="73">
        <f t="shared" si="52"/>
        <v>10</v>
      </c>
      <c r="I527" s="73">
        <v>23</v>
      </c>
      <c r="J527" s="73">
        <v>2</v>
      </c>
      <c r="K527" s="72" t="str">
        <f t="shared" si="53"/>
        <v/>
      </c>
      <c r="L527" s="38" t="str">
        <f ca="1">VLOOKUP(B527,TA_Rubric!$A$1:$G$93,4+LEFT(Type!$B$1,1),)</f>
        <v>Não</v>
      </c>
    </row>
    <row r="528" spans="1:12" ht="63.95" customHeight="1" x14ac:dyDescent="0.25">
      <c r="A528" s="39">
        <f t="shared" ca="1" si="49"/>
        <v>7</v>
      </c>
      <c r="B528" s="39">
        <f t="shared" ca="1" si="50"/>
        <v>24</v>
      </c>
      <c r="C528" s="49"/>
      <c r="D528" s="16" t="b">
        <f t="shared" ca="1" si="48"/>
        <v>0</v>
      </c>
      <c r="E528" s="42" t="str">
        <f ca="1">_xlfn.IFNA(VLOOKUP(B528,Rubric[],2+VALUE(LEFT(Type!$B$1,1)),),"")</f>
        <v>3. Atividade em território nacional durante o período de referência - f) Indicação das 10 jurisdições de origem das operações com destino em Portugal que apresentam o montante agregado mais elevado de operações; - 9.  ISO2</v>
      </c>
      <c r="F528" s="42" t="str">
        <f ca="1">_xlfn.IFNA(VLOOKUP(A528,Table4[[#All],[Id_Serv]:[Dsg_EN Servico]],2+VALUE(LEFT(Type!$B$1,1)),0),"")</f>
        <v>7. Envio de fundos</v>
      </c>
      <c r="G528" s="43" t="b">
        <f t="shared" ca="1" si="51"/>
        <v>0</v>
      </c>
      <c r="H528" s="73">
        <f t="shared" si="52"/>
        <v>10</v>
      </c>
      <c r="I528" s="73">
        <v>24</v>
      </c>
      <c r="J528" s="73">
        <v>2</v>
      </c>
      <c r="K528" s="72" t="str">
        <f t="shared" si="53"/>
        <v/>
      </c>
      <c r="L528" s="38" t="str">
        <f ca="1">VLOOKUP(B528,TA_Rubric!$A$1:$G$93,4+LEFT(Type!$B$1,1),)</f>
        <v>Não</v>
      </c>
    </row>
    <row r="529" spans="1:12" ht="63.95" customHeight="1" x14ac:dyDescent="0.25">
      <c r="A529" s="39">
        <f t="shared" ca="1" si="49"/>
        <v>7</v>
      </c>
      <c r="B529" s="39">
        <f t="shared" ca="1" si="50"/>
        <v>25</v>
      </c>
      <c r="C529" s="49"/>
      <c r="D529" s="16" t="b">
        <f t="shared" ca="1" si="48"/>
        <v>0</v>
      </c>
      <c r="E529" s="42" t="str">
        <f ca="1">_xlfn.IFNA(VLOOKUP(B529,Rubric[],2+VALUE(LEFT(Type!$B$1,1)),),"")</f>
        <v>3. Atividade em território nacional durante o período de referência - f) Indicação das 10 jurisdições de origem das operações com destino em Portugal que apresentam o montante agregado mais elevado de operações; - 10. ISO2</v>
      </c>
      <c r="F529" s="42" t="str">
        <f ca="1">_xlfn.IFNA(VLOOKUP(A529,Table4[[#All],[Id_Serv]:[Dsg_EN Servico]],2+VALUE(LEFT(Type!$B$1,1)),0),"")</f>
        <v>7. Envio de fundos</v>
      </c>
      <c r="G529" s="43" t="b">
        <f t="shared" ca="1" si="51"/>
        <v>0</v>
      </c>
      <c r="H529" s="73">
        <f t="shared" si="52"/>
        <v>10</v>
      </c>
      <c r="I529" s="73">
        <v>25</v>
      </c>
      <c r="J529" s="73">
        <v>2</v>
      </c>
      <c r="K529" s="72" t="str">
        <f t="shared" si="53"/>
        <v/>
      </c>
      <c r="L529" s="38" t="str">
        <f ca="1">VLOOKUP(B529,TA_Rubric!$A$1:$G$93,4+LEFT(Type!$B$1,1),)</f>
        <v>Não</v>
      </c>
    </row>
    <row r="530" spans="1:12" ht="63.95" customHeight="1" x14ac:dyDescent="0.25">
      <c r="A530" s="39">
        <f t="shared" ca="1" si="49"/>
        <v>7</v>
      </c>
      <c r="B530" s="39">
        <f t="shared" ca="1" si="50"/>
        <v>26</v>
      </c>
      <c r="C530" s="54"/>
      <c r="D530" s="16" t="b">
        <f t="shared" ca="1" si="48"/>
        <v>0</v>
      </c>
      <c r="E530" s="42" t="str">
        <f ca="1">_xlfn.IFNA(VLOOKUP(B530,Rubric[],2+VALUE(LEFT(Type!$B$1,1)),),"")</f>
        <v>3. Atividade em território nacional durante o período de referência - g) Canais de distribuição disponibilizados; - Aplicação Móvel [1-Sim, 0-Não]</v>
      </c>
      <c r="F530" s="42" t="str">
        <f ca="1">_xlfn.IFNA(VLOOKUP(A530,Table4[[#All],[Id_Serv]:[Dsg_EN Servico]],2+VALUE(LEFT(Type!$B$1,1)),0),"")</f>
        <v>7. Envio de fundos</v>
      </c>
      <c r="G530" s="43" t="b">
        <f t="shared" ca="1" si="51"/>
        <v>0</v>
      </c>
      <c r="H530" s="73">
        <f t="shared" si="52"/>
        <v>10</v>
      </c>
      <c r="I530" s="73">
        <v>26</v>
      </c>
      <c r="J530" s="73">
        <v>2</v>
      </c>
      <c r="K530" s="72" t="str">
        <f t="shared" si="53"/>
        <v/>
      </c>
      <c r="L530" s="38" t="str">
        <f ca="1">VLOOKUP(B530,TA_Rubric!$A$1:$G$93,4+LEFT(Type!$B$1,1),)</f>
        <v>Sim</v>
      </c>
    </row>
    <row r="531" spans="1:12" ht="63.95" customHeight="1" x14ac:dyDescent="0.25">
      <c r="A531" s="39">
        <f t="shared" ca="1" si="49"/>
        <v>7</v>
      </c>
      <c r="B531" s="39">
        <f t="shared" ca="1" si="50"/>
        <v>27</v>
      </c>
      <c r="C531" s="54"/>
      <c r="D531" s="16" t="b">
        <f t="shared" ca="1" si="48"/>
        <v>0</v>
      </c>
      <c r="E531" s="42" t="str">
        <f ca="1">_xlfn.IFNA(VLOOKUP(B531,Rubric[],2+VALUE(LEFT(Type!$B$1,1)),),"")</f>
        <v>3. Atividade em território nacional durante o período de referência - g) Canais de distribuição disponibilizados; - Homebanking [1-Sim, 0-Não]</v>
      </c>
      <c r="F531" s="42" t="str">
        <f ca="1">_xlfn.IFNA(VLOOKUP(A531,Table4[[#All],[Id_Serv]:[Dsg_EN Servico]],2+VALUE(LEFT(Type!$B$1,1)),0),"")</f>
        <v>7. Envio de fundos</v>
      </c>
      <c r="G531" s="43" t="b">
        <f t="shared" ca="1" si="51"/>
        <v>0</v>
      </c>
      <c r="H531" s="73">
        <f t="shared" si="52"/>
        <v>10</v>
      </c>
      <c r="I531" s="73">
        <v>27</v>
      </c>
      <c r="J531" s="73">
        <v>2</v>
      </c>
      <c r="K531" s="72" t="str">
        <f t="shared" si="53"/>
        <v/>
      </c>
      <c r="L531" s="38" t="str">
        <f ca="1">VLOOKUP(B531,TA_Rubric!$A$1:$G$93,4+LEFT(Type!$B$1,1),)</f>
        <v>Sim</v>
      </c>
    </row>
    <row r="532" spans="1:12" ht="63.95" customHeight="1" x14ac:dyDescent="0.25">
      <c r="A532" s="39">
        <f t="shared" ca="1" si="49"/>
        <v>7</v>
      </c>
      <c r="B532" s="39">
        <f t="shared" ca="1" si="50"/>
        <v>28</v>
      </c>
      <c r="C532" s="54"/>
      <c r="D532" s="16" t="b">
        <f t="shared" ca="1" si="48"/>
        <v>0</v>
      </c>
      <c r="E532" s="42" t="str">
        <f ca="1">_xlfn.IFNA(VLOOKUP(B532,Rubric[],2+VALUE(LEFT(Type!$B$1,1)),),"")</f>
        <v>3. Atividade em território nacional durante o período de referência - g) Canais de distribuição disponibilizados; - Website [1-Sim, 0-Não]</v>
      </c>
      <c r="F532" s="42" t="str">
        <f ca="1">_xlfn.IFNA(VLOOKUP(A532,Table4[[#All],[Id_Serv]:[Dsg_EN Servico]],2+VALUE(LEFT(Type!$B$1,1)),0),"")</f>
        <v>7. Envio de fundos</v>
      </c>
      <c r="G532" s="43" t="b">
        <f t="shared" ca="1" si="51"/>
        <v>0</v>
      </c>
      <c r="H532" s="73">
        <f t="shared" si="52"/>
        <v>10</v>
      </c>
      <c r="I532" s="73">
        <v>28</v>
      </c>
      <c r="J532" s="73">
        <v>2</v>
      </c>
      <c r="K532" s="72" t="str">
        <f t="shared" si="53"/>
        <v/>
      </c>
      <c r="L532" s="38" t="str">
        <f ca="1">VLOOKUP(B532,TA_Rubric!$A$1:$G$93,4+LEFT(Type!$B$1,1),)</f>
        <v>Sim</v>
      </c>
    </row>
    <row r="533" spans="1:12" ht="63.95" customHeight="1" x14ac:dyDescent="0.25">
      <c r="A533" s="39">
        <f t="shared" ca="1" si="49"/>
        <v>7</v>
      </c>
      <c r="B533" s="39">
        <f t="shared" ca="1" si="50"/>
        <v>29</v>
      </c>
      <c r="C533" s="54"/>
      <c r="D533" s="16" t="b">
        <f t="shared" ca="1" si="48"/>
        <v>0</v>
      </c>
      <c r="E533" s="42" t="str">
        <f ca="1">_xlfn.IFNA(VLOOKUP(B533,Rubric[],2+VALUE(LEFT(Type!$B$1,1)),),"")</f>
        <v>3. Atividade em território nacional durante o período de referência - g) Canais de distribuição disponibilizados; - Call center [1-Sim, 0-Não]</v>
      </c>
      <c r="F533" s="42" t="str">
        <f ca="1">_xlfn.IFNA(VLOOKUP(A533,Table4[[#All],[Id_Serv]:[Dsg_EN Servico]],2+VALUE(LEFT(Type!$B$1,1)),0),"")</f>
        <v>7. Envio de fundos</v>
      </c>
      <c r="G533" s="43" t="b">
        <f t="shared" ca="1" si="51"/>
        <v>0</v>
      </c>
      <c r="H533" s="73">
        <f t="shared" si="52"/>
        <v>10</v>
      </c>
      <c r="I533" s="73">
        <v>29</v>
      </c>
      <c r="J533" s="73">
        <v>2</v>
      </c>
      <c r="K533" s="72" t="str">
        <f t="shared" si="53"/>
        <v/>
      </c>
      <c r="L533" s="38" t="str">
        <f ca="1">VLOOKUP(B533,TA_Rubric!$A$1:$G$93,4+LEFT(Type!$B$1,1),)</f>
        <v>Sim</v>
      </c>
    </row>
    <row r="534" spans="1:12" ht="63.95" customHeight="1" x14ac:dyDescent="0.25">
      <c r="A534" s="39">
        <f t="shared" ca="1" si="49"/>
        <v>7</v>
      </c>
      <c r="B534" s="39">
        <f t="shared" ca="1" si="50"/>
        <v>30</v>
      </c>
      <c r="C534" s="54"/>
      <c r="D534" s="16" t="b">
        <f t="shared" ca="1" si="48"/>
        <v>0</v>
      </c>
      <c r="E534" s="42" t="str">
        <f ca="1">_xlfn.IFNA(VLOOKUP(B534,Rubric[],2+VALUE(LEFT(Type!$B$1,1)),),"")</f>
        <v>3. Atividade em território nacional durante o período de referência - g) Canais de distribuição disponibilizados; - Serviços Postais [1-Sim, 0-Não]</v>
      </c>
      <c r="F534" s="42" t="str">
        <f ca="1">_xlfn.IFNA(VLOOKUP(A534,Table4[[#All],[Id_Serv]:[Dsg_EN Servico]],2+VALUE(LEFT(Type!$B$1,1)),0),"")</f>
        <v>7. Envio de fundos</v>
      </c>
      <c r="G534" s="43" t="b">
        <f t="shared" ca="1" si="51"/>
        <v>0</v>
      </c>
      <c r="H534" s="73">
        <f t="shared" si="52"/>
        <v>10</v>
      </c>
      <c r="I534" s="73">
        <v>30</v>
      </c>
      <c r="J534" s="73">
        <v>2</v>
      </c>
      <c r="K534" s="72" t="str">
        <f t="shared" si="53"/>
        <v/>
      </c>
      <c r="L534" s="38" t="str">
        <f ca="1">VLOOKUP(B534,TA_Rubric!$A$1:$G$93,4+LEFT(Type!$B$1,1),)</f>
        <v>Sim</v>
      </c>
    </row>
    <row r="535" spans="1:12" ht="63.95" customHeight="1" x14ac:dyDescent="0.25">
      <c r="A535" s="39">
        <f t="shared" ca="1" si="49"/>
        <v>7</v>
      </c>
      <c r="B535" s="39">
        <f t="shared" ca="1" si="50"/>
        <v>31</v>
      </c>
      <c r="C535" s="49"/>
      <c r="D535" s="16" t="b">
        <f t="shared" ca="1" si="48"/>
        <v>0</v>
      </c>
      <c r="E535" s="42" t="str">
        <f ca="1">_xlfn.IFNA(VLOOKUP(B535,Rubric[],2+VALUE(LEFT(Type!$B$1,1)),),"")</f>
        <v>3. Atividade em território nacional durante o período de referência - g) Canais de distribuição disponibilizados; - Outros</v>
      </c>
      <c r="F535" s="42" t="str">
        <f ca="1">_xlfn.IFNA(VLOOKUP(A535,Table4[[#All],[Id_Serv]:[Dsg_EN Servico]],2+VALUE(LEFT(Type!$B$1,1)),0),"")</f>
        <v>7. Envio de fundos</v>
      </c>
      <c r="G535" s="43" t="b">
        <f t="shared" ca="1" si="51"/>
        <v>0</v>
      </c>
      <c r="H535" s="73">
        <f t="shared" si="52"/>
        <v>10</v>
      </c>
      <c r="I535" s="73">
        <v>31</v>
      </c>
      <c r="J535" s="73">
        <v>2</v>
      </c>
      <c r="K535" s="72" t="str">
        <f t="shared" si="53"/>
        <v/>
      </c>
      <c r="L535" s="38" t="str">
        <f ca="1">VLOOKUP(B535,TA_Rubric!$A$1:$G$93,4+LEFT(Type!$B$1,1),)</f>
        <v>Não</v>
      </c>
    </row>
    <row r="536" spans="1:12" ht="63.95" customHeight="1" x14ac:dyDescent="0.25">
      <c r="A536" s="39">
        <f t="shared" ca="1" si="49"/>
        <v>7</v>
      </c>
      <c r="B536" s="39">
        <f t="shared" ca="1" si="50"/>
        <v>32</v>
      </c>
      <c r="C536" s="49"/>
      <c r="D536" s="16" t="b">
        <f t="shared" ca="1" si="48"/>
        <v>0</v>
      </c>
      <c r="E536" s="42" t="str">
        <f ca="1">_xlfn.IFNA(VLOOKUP(B536,Rubric[],2+VALUE(LEFT(Type!$B$1,1)),),"")</f>
        <v>3. Atividade em território nacional durante o período de referência - h) Número total de comunicações de operações suspeitas efetuadas, em Portugal ou no exterior, relativamente a operações realizadas com origem em Portugal;</v>
      </c>
      <c r="F536" s="42" t="str">
        <f ca="1">_xlfn.IFNA(VLOOKUP(A536,Table4[[#All],[Id_Serv]:[Dsg_EN Servico]],2+VALUE(LEFT(Type!$B$1,1)),0),"")</f>
        <v>7. Envio de fundos</v>
      </c>
      <c r="G536" s="43" t="b">
        <f t="shared" ca="1" si="51"/>
        <v>0</v>
      </c>
      <c r="H536" s="73">
        <f t="shared" si="52"/>
        <v>10</v>
      </c>
      <c r="I536" s="73">
        <v>32</v>
      </c>
      <c r="J536" s="73">
        <v>2</v>
      </c>
      <c r="K536" s="72" t="str">
        <f t="shared" si="53"/>
        <v/>
      </c>
      <c r="L536" s="38" t="str">
        <f ca="1">VLOOKUP(B536,TA_Rubric!$A$1:$G$93,4+LEFT(Type!$B$1,1),)</f>
        <v>Sim</v>
      </c>
    </row>
    <row r="537" spans="1:12" ht="63.95" customHeight="1" x14ac:dyDescent="0.25">
      <c r="A537" s="39">
        <f t="shared" ca="1" si="49"/>
        <v>7</v>
      </c>
      <c r="B537" s="39">
        <f t="shared" ca="1" si="50"/>
        <v>33</v>
      </c>
      <c r="C537" s="49"/>
      <c r="D537" s="16" t="b">
        <f t="shared" ca="1" si="48"/>
        <v>0</v>
      </c>
      <c r="E537" s="42" t="str">
        <f ca="1">_xlfn.IFNA(VLOOKUP(B537,Rubric[],2+VALUE(LEFT(Type!$B$1,1)),),"")</f>
        <v>3. Atividade em território nacional durante o período de referência - i) Montante agregado, em euros, das operações comunicadas a que se refere a alínea h);</v>
      </c>
      <c r="F537" s="42" t="str">
        <f ca="1">_xlfn.IFNA(VLOOKUP(A537,Table4[[#All],[Id_Serv]:[Dsg_EN Servico]],2+VALUE(LEFT(Type!$B$1,1)),0),"")</f>
        <v>7. Envio de fundos</v>
      </c>
      <c r="G537" s="43" t="b">
        <f t="shared" ca="1" si="51"/>
        <v>0</v>
      </c>
      <c r="H537" s="73">
        <f t="shared" si="52"/>
        <v>10</v>
      </c>
      <c r="I537" s="73">
        <v>33</v>
      </c>
      <c r="J537" s="73">
        <v>2</v>
      </c>
      <c r="K537" s="72" t="str">
        <f t="shared" si="53"/>
        <v/>
      </c>
      <c r="L537" s="38" t="str">
        <f ca="1">VLOOKUP(B537,TA_Rubric!$A$1:$G$93,4+LEFT(Type!$B$1,1),)</f>
        <v>Sim</v>
      </c>
    </row>
    <row r="538" spans="1:12" ht="63.95" customHeight="1" x14ac:dyDescent="0.25">
      <c r="A538" s="39">
        <f t="shared" ca="1" si="49"/>
        <v>7</v>
      </c>
      <c r="B538" s="39">
        <f t="shared" ca="1" si="50"/>
        <v>34</v>
      </c>
      <c r="C538" s="49"/>
      <c r="D538" s="16" t="b">
        <f t="shared" ca="1" si="48"/>
        <v>0</v>
      </c>
      <c r="E538" s="42" t="str">
        <f ca="1">_xlfn.IFNA(VLOOKUP(B538,Rubric[],2+VALUE(LEFT(Type!$B$1,1)),),"")</f>
        <v>3. Atividade em território nacional durante o período de referência - j) Número total de comunicações de operações suspeitas efetuadas, em Portugal ou no exterior, relativamente a operações realizadas com destino para Portugal;</v>
      </c>
      <c r="F538" s="42" t="str">
        <f ca="1">_xlfn.IFNA(VLOOKUP(A538,Table4[[#All],[Id_Serv]:[Dsg_EN Servico]],2+VALUE(LEFT(Type!$B$1,1)),0),"")</f>
        <v>7. Envio de fundos</v>
      </c>
      <c r="G538" s="43" t="b">
        <f t="shared" ca="1" si="51"/>
        <v>0</v>
      </c>
      <c r="H538" s="73">
        <f t="shared" si="52"/>
        <v>10</v>
      </c>
      <c r="I538" s="73">
        <v>34</v>
      </c>
      <c r="J538" s="73">
        <v>2</v>
      </c>
      <c r="K538" s="72" t="str">
        <f t="shared" si="53"/>
        <v/>
      </c>
      <c r="L538" s="38" t="str">
        <f ca="1">VLOOKUP(B538,TA_Rubric!$A$1:$G$93,4+LEFT(Type!$B$1,1),)</f>
        <v>Sim</v>
      </c>
    </row>
    <row r="539" spans="1:12" ht="63.95" customHeight="1" x14ac:dyDescent="0.25">
      <c r="A539" s="39">
        <f t="shared" ca="1" si="49"/>
        <v>7</v>
      </c>
      <c r="B539" s="39">
        <f t="shared" ca="1" si="50"/>
        <v>35</v>
      </c>
      <c r="C539" s="49"/>
      <c r="D539" s="16" t="b">
        <f t="shared" ca="1" si="48"/>
        <v>0</v>
      </c>
      <c r="E539" s="42" t="str">
        <f ca="1">_xlfn.IFNA(VLOOKUP(B539,Rubric[],2+VALUE(LEFT(Type!$B$1,1)),),"")</f>
        <v>3. Atividade em território nacional durante o período de referência - k) Montante agregado, em euros, das operações comunicadas a que se refere a alínea j);</v>
      </c>
      <c r="F539" s="42" t="str">
        <f ca="1">_xlfn.IFNA(VLOOKUP(A539,Table4[[#All],[Id_Serv]:[Dsg_EN Servico]],2+VALUE(LEFT(Type!$B$1,1)),0),"")</f>
        <v>7. Envio de fundos</v>
      </c>
      <c r="G539" s="43" t="b">
        <f t="shared" ca="1" si="51"/>
        <v>0</v>
      </c>
      <c r="H539" s="73">
        <f t="shared" si="52"/>
        <v>10</v>
      </c>
      <c r="I539" s="73">
        <v>35</v>
      </c>
      <c r="J539" s="73">
        <v>2</v>
      </c>
      <c r="K539" s="72" t="str">
        <f t="shared" si="53"/>
        <v/>
      </c>
      <c r="L539" s="38" t="str">
        <f ca="1">VLOOKUP(B539,TA_Rubric!$A$1:$G$93,4+LEFT(Type!$B$1,1),)</f>
        <v>Sim</v>
      </c>
    </row>
    <row r="540" spans="1:12" ht="63.95" customHeight="1" x14ac:dyDescent="0.25">
      <c r="A540" s="39">
        <f t="shared" ca="1" si="49"/>
        <v>7</v>
      </c>
      <c r="B540" s="39">
        <f t="shared" ca="1" si="50"/>
        <v>36</v>
      </c>
      <c r="C540" s="49"/>
      <c r="D540" s="16" t="b">
        <f t="shared" ca="1" si="48"/>
        <v>0</v>
      </c>
      <c r="E540" s="42" t="str">
        <f ca="1">_xlfn.IFNA(VLOOKUP(B540,Rubric[],2+VALUE(LEFT(Type!$B$1,1)),),"")</f>
        <v>3. Atividade em território nacional durante o período de referência - l) Indicação das jurisdições associadas a um risco mais elevado que tiveram operações com origem em ou destino para Portugal, com exceção das já reportadas ao abrigo nas alíneas e) e f), desde que o montante agregado das operações de ou para essas jurisdições seja igual ou superior, no período de referência, a € 1 000 000. - 1.  ISO2</v>
      </c>
      <c r="F540" s="42" t="str">
        <f ca="1">_xlfn.IFNA(VLOOKUP(A540,Table4[[#All],[Id_Serv]:[Dsg_EN Servico]],2+VALUE(LEFT(Type!$B$1,1)),0),"")</f>
        <v>7. Envio de fundos</v>
      </c>
      <c r="G540" s="43" t="b">
        <f t="shared" ca="1" si="51"/>
        <v>0</v>
      </c>
      <c r="H540" s="73">
        <f t="shared" si="52"/>
        <v>10</v>
      </c>
      <c r="I540" s="73">
        <v>36</v>
      </c>
      <c r="J540" s="73">
        <v>2</v>
      </c>
      <c r="K540" s="72" t="str">
        <f t="shared" si="53"/>
        <v/>
      </c>
      <c r="L540" s="38" t="str">
        <f ca="1">VLOOKUP(B540,TA_Rubric!$A$1:$G$93,4+LEFT(Type!$B$1,1),)</f>
        <v>Não</v>
      </c>
    </row>
    <row r="541" spans="1:12" ht="63.95" customHeight="1" x14ac:dyDescent="0.25">
      <c r="A541" s="39">
        <f t="shared" ca="1" si="49"/>
        <v>7</v>
      </c>
      <c r="B541" s="39">
        <f t="shared" ca="1" si="50"/>
        <v>37</v>
      </c>
      <c r="C541" s="49"/>
      <c r="D541" s="16" t="b">
        <f t="shared" ca="1" si="48"/>
        <v>0</v>
      </c>
      <c r="E541" s="42" t="str">
        <f ca="1">_xlfn.IFNA(VLOOKUP(B541,Rubric[],2+VALUE(LEFT(Type!$B$1,1)),),"")</f>
        <v>3. Atividade em território nacional durante o período de referência - l) Indicação das jurisdições associadas a um risco mais elevado que tiveram operações com origem em ou destino para Portugal, com exceção das já reportadas ao abrigo nas alíneas e) e f), desde que o montante agregado das operações de ou para essas jurisdições seja igual ou superior, no período de referência, a € 1 000 000. - 2.  ISO2</v>
      </c>
      <c r="F541" s="42" t="str">
        <f ca="1">_xlfn.IFNA(VLOOKUP(A541,Table4[[#All],[Id_Serv]:[Dsg_EN Servico]],2+VALUE(LEFT(Type!$B$1,1)),0),"")</f>
        <v>7. Envio de fundos</v>
      </c>
      <c r="G541" s="43" t="b">
        <f t="shared" ca="1" si="51"/>
        <v>0</v>
      </c>
      <c r="H541" s="73">
        <f t="shared" si="52"/>
        <v>10</v>
      </c>
      <c r="I541" s="73">
        <v>37</v>
      </c>
      <c r="J541" s="73">
        <v>2</v>
      </c>
      <c r="K541" s="72" t="str">
        <f t="shared" si="53"/>
        <v/>
      </c>
      <c r="L541" s="38" t="str">
        <f ca="1">VLOOKUP(B541,TA_Rubric!$A$1:$G$93,4+LEFT(Type!$B$1,1),)</f>
        <v>Não</v>
      </c>
    </row>
    <row r="542" spans="1:12" ht="63.95" customHeight="1" x14ac:dyDescent="0.25">
      <c r="A542" s="39">
        <f t="shared" ca="1" si="49"/>
        <v>7</v>
      </c>
      <c r="B542" s="39">
        <f t="shared" ca="1" si="50"/>
        <v>38</v>
      </c>
      <c r="C542" s="49"/>
      <c r="D542" s="16" t="b">
        <f t="shared" ref="D542:D605" ca="1" si="54">IF(G542=FALSE,FALSE,IF(ISBLANK(C542),FALSE,TRUE))</f>
        <v>0</v>
      </c>
      <c r="E542" s="42" t="str">
        <f ca="1">_xlfn.IFNA(VLOOKUP(B542,Rubric[],2+VALUE(LEFT(Type!$B$1,1)),),"")</f>
        <v>3. Atividade em território nacional durante o período de referência - l) Indicação das jurisdições associadas a um risco mais elevado que tiveram operações com origem em ou destino para Portugal, com exceção das já reportadas ao abrigo nas alíneas e) e f), desde que o montante agregado das operações de ou para essas jurisdições seja igual ou superior, no período de referência, a € 1 000 000. - 3.  ISO2</v>
      </c>
      <c r="F542" s="42" t="str">
        <f ca="1">_xlfn.IFNA(VLOOKUP(A542,Table4[[#All],[Id_Serv]:[Dsg_EN Servico]],2+VALUE(LEFT(Type!$B$1,1)),0),"")</f>
        <v>7. Envio de fundos</v>
      </c>
      <c r="G542" s="43" t="b">
        <f t="shared" ca="1" si="51"/>
        <v>0</v>
      </c>
      <c r="H542" s="73">
        <f t="shared" si="52"/>
        <v>10</v>
      </c>
      <c r="I542" s="73">
        <v>38</v>
      </c>
      <c r="J542" s="73">
        <v>2</v>
      </c>
      <c r="K542" s="72" t="str">
        <f t="shared" si="53"/>
        <v/>
      </c>
      <c r="L542" s="38" t="str">
        <f ca="1">VLOOKUP(B542,TA_Rubric!$A$1:$G$93,4+LEFT(Type!$B$1,1),)</f>
        <v>Não</v>
      </c>
    </row>
    <row r="543" spans="1:12" ht="63.95" customHeight="1" x14ac:dyDescent="0.25">
      <c r="A543" s="39">
        <f t="shared" ca="1" si="49"/>
        <v>7</v>
      </c>
      <c r="B543" s="39">
        <f t="shared" ca="1" si="50"/>
        <v>39</v>
      </c>
      <c r="C543" s="49"/>
      <c r="D543" s="16" t="b">
        <f t="shared" ca="1" si="54"/>
        <v>0</v>
      </c>
      <c r="E543" s="42" t="str">
        <f ca="1">_xlfn.IFNA(VLOOKUP(B543,Rubric[],2+VALUE(LEFT(Type!$B$1,1)),),"")</f>
        <v>3. Atividade em território nacional durante o período de referência - l) Indicação das jurisdições associadas a um risco mais elevado que tiveram operações com origem em ou destino para Portugal, com exceção das já reportadas ao abrigo nas alíneas e) e f), desde que o montante agregado das operações de ou para essas jurisdições seja igual ou superior, no período de referência, a € 1 000 000. - 4.  ISO2</v>
      </c>
      <c r="F543" s="42" t="str">
        <f ca="1">_xlfn.IFNA(VLOOKUP(A543,Table4[[#All],[Id_Serv]:[Dsg_EN Servico]],2+VALUE(LEFT(Type!$B$1,1)),0),"")</f>
        <v>7. Envio de fundos</v>
      </c>
      <c r="G543" s="43" t="b">
        <f t="shared" ca="1" si="51"/>
        <v>0</v>
      </c>
      <c r="H543" s="73">
        <f t="shared" si="52"/>
        <v>10</v>
      </c>
      <c r="I543" s="73">
        <v>39</v>
      </c>
      <c r="J543" s="73">
        <v>2</v>
      </c>
      <c r="K543" s="72" t="str">
        <f t="shared" si="53"/>
        <v/>
      </c>
      <c r="L543" s="38" t="str">
        <f ca="1">VLOOKUP(B543,TA_Rubric!$A$1:$G$93,4+LEFT(Type!$B$1,1),)</f>
        <v>Não</v>
      </c>
    </row>
    <row r="544" spans="1:12" ht="63.95" customHeight="1" x14ac:dyDescent="0.25">
      <c r="A544" s="39">
        <f t="shared" ca="1" si="49"/>
        <v>7</v>
      </c>
      <c r="B544" s="39">
        <f t="shared" ca="1" si="50"/>
        <v>40</v>
      </c>
      <c r="C544" s="49"/>
      <c r="D544" s="16" t="b">
        <f t="shared" ca="1" si="54"/>
        <v>0</v>
      </c>
      <c r="E544" s="42" t="str">
        <f ca="1">_xlfn.IFNA(VLOOKUP(B544,Rubric[],2+VALUE(LEFT(Type!$B$1,1)),),"")</f>
        <v>3. Atividade em território nacional durante o período de referência - l) Indicação das jurisdições associadas a um risco mais elevado que tiveram operações com origem em ou destino para Portugal, com exceção das já reportadas ao abrigo nas alíneas e) e f), desde que o montante agregado das operações de ou para essas jurisdições seja igual ou superior, no período de referência, a € 1 000 000. - 5.  ISO2</v>
      </c>
      <c r="F544" s="42" t="str">
        <f ca="1">_xlfn.IFNA(VLOOKUP(A544,Table4[[#All],[Id_Serv]:[Dsg_EN Servico]],2+VALUE(LEFT(Type!$B$1,1)),0),"")</f>
        <v>7. Envio de fundos</v>
      </c>
      <c r="G544" s="43" t="b">
        <f t="shared" ca="1" si="51"/>
        <v>0</v>
      </c>
      <c r="H544" s="73">
        <f t="shared" si="52"/>
        <v>10</v>
      </c>
      <c r="I544" s="73">
        <v>40</v>
      </c>
      <c r="J544" s="73">
        <v>2</v>
      </c>
      <c r="K544" s="72" t="str">
        <f t="shared" si="53"/>
        <v/>
      </c>
      <c r="L544" s="38" t="str">
        <f ca="1">VLOOKUP(B544,TA_Rubric!$A$1:$G$93,4+LEFT(Type!$B$1,1),)</f>
        <v>Não</v>
      </c>
    </row>
    <row r="545" spans="1:12" ht="63.95" customHeight="1" x14ac:dyDescent="0.25">
      <c r="A545" s="39">
        <f t="shared" ca="1" si="49"/>
        <v>7</v>
      </c>
      <c r="B545" s="39">
        <f t="shared" ca="1" si="50"/>
        <v>41</v>
      </c>
      <c r="C545" s="49"/>
      <c r="D545" s="16" t="b">
        <f t="shared" ca="1" si="54"/>
        <v>0</v>
      </c>
      <c r="E545" s="42" t="str">
        <f ca="1">_xlfn.IFNA(VLOOKUP(B545,Rubric[],2+VALUE(LEFT(Type!$B$1,1)),),"")</f>
        <v>3. Atividade em território nacional durante o período de referência - l) Indicação das jurisdições associadas a um risco mais elevado que tiveram operações com origem em ou destino para Portugal, com exceção das já reportadas ao abrigo nas alíneas e) e f), desde que o montante agregado das operações de ou para essas jurisdições seja igual ou superior, no período de referência, a € 1 000 000. - 6.  ISO2</v>
      </c>
      <c r="F545" s="42" t="str">
        <f ca="1">_xlfn.IFNA(VLOOKUP(A545,Table4[[#All],[Id_Serv]:[Dsg_EN Servico]],2+VALUE(LEFT(Type!$B$1,1)),0),"")</f>
        <v>7. Envio de fundos</v>
      </c>
      <c r="G545" s="43" t="b">
        <f t="shared" ca="1" si="51"/>
        <v>0</v>
      </c>
      <c r="H545" s="73">
        <f t="shared" si="52"/>
        <v>10</v>
      </c>
      <c r="I545" s="73">
        <v>41</v>
      </c>
      <c r="J545" s="73">
        <v>2</v>
      </c>
      <c r="K545" s="72" t="str">
        <f t="shared" si="53"/>
        <v/>
      </c>
      <c r="L545" s="38" t="str">
        <f ca="1">VLOOKUP(B545,TA_Rubric!$A$1:$G$93,4+LEFT(Type!$B$1,1),)</f>
        <v>Não</v>
      </c>
    </row>
    <row r="546" spans="1:12" ht="63.95" customHeight="1" x14ac:dyDescent="0.25">
      <c r="A546" s="39">
        <f t="shared" ca="1" si="49"/>
        <v>7</v>
      </c>
      <c r="B546" s="39">
        <f t="shared" ca="1" si="50"/>
        <v>42</v>
      </c>
      <c r="C546" s="49"/>
      <c r="D546" s="16" t="b">
        <f t="shared" ca="1" si="54"/>
        <v>0</v>
      </c>
      <c r="E546" s="42" t="str">
        <f ca="1">_xlfn.IFNA(VLOOKUP(B546,Rubric[],2+VALUE(LEFT(Type!$B$1,1)),),"")</f>
        <v>3. Atividade em território nacional durante o período de referência - l) Indicação das jurisdições associadas a um risco mais elevado que tiveram operações com origem em ou destino para Portugal, com exceção das já reportadas ao abrigo nas alíneas e) e f), desde que o montante agregado das operações de ou para essas jurisdições seja igual ou superior, no período de referência, a € 1 000 000. - 7.  ISO2</v>
      </c>
      <c r="F546" s="42" t="str">
        <f ca="1">_xlfn.IFNA(VLOOKUP(A546,Table4[[#All],[Id_Serv]:[Dsg_EN Servico]],2+VALUE(LEFT(Type!$B$1,1)),0),"")</f>
        <v>7. Envio de fundos</v>
      </c>
      <c r="G546" s="43" t="b">
        <f t="shared" ca="1" si="51"/>
        <v>0</v>
      </c>
      <c r="H546" s="73">
        <f t="shared" si="52"/>
        <v>10</v>
      </c>
      <c r="I546" s="73">
        <v>42</v>
      </c>
      <c r="J546" s="73">
        <v>2</v>
      </c>
      <c r="K546" s="72" t="str">
        <f t="shared" si="53"/>
        <v/>
      </c>
      <c r="L546" s="38" t="str">
        <f ca="1">VLOOKUP(B546,TA_Rubric!$A$1:$G$93,4+LEFT(Type!$B$1,1),)</f>
        <v>Não</v>
      </c>
    </row>
    <row r="547" spans="1:12" ht="63.95" customHeight="1" x14ac:dyDescent="0.25">
      <c r="A547" s="39">
        <f t="shared" ca="1" si="49"/>
        <v>7</v>
      </c>
      <c r="B547" s="39">
        <f t="shared" ca="1" si="50"/>
        <v>43</v>
      </c>
      <c r="C547" s="49"/>
      <c r="D547" s="16" t="b">
        <f t="shared" ca="1" si="54"/>
        <v>0</v>
      </c>
      <c r="E547" s="42" t="str">
        <f ca="1">_xlfn.IFNA(VLOOKUP(B547,Rubric[],2+VALUE(LEFT(Type!$B$1,1)),),"")</f>
        <v>3. Atividade em território nacional durante o período de referência - l) Indicação das jurisdições associadas a um risco mais elevado que tiveram operações com origem em ou destino para Portugal, com exceção das já reportadas ao abrigo nas alíneas e) e f), desde que o montante agregado das operações de ou para essas jurisdições seja igual ou superior, no período de referência, a € 1 000 000. - 8.  ISO2</v>
      </c>
      <c r="F547" s="42" t="str">
        <f ca="1">_xlfn.IFNA(VLOOKUP(A547,Table4[[#All],[Id_Serv]:[Dsg_EN Servico]],2+VALUE(LEFT(Type!$B$1,1)),0),"")</f>
        <v>7. Envio de fundos</v>
      </c>
      <c r="G547" s="43" t="b">
        <f t="shared" ca="1" si="51"/>
        <v>0</v>
      </c>
      <c r="H547" s="73">
        <f t="shared" si="52"/>
        <v>10</v>
      </c>
      <c r="I547" s="73">
        <v>43</v>
      </c>
      <c r="J547" s="73">
        <v>2</v>
      </c>
      <c r="K547" s="72" t="str">
        <f t="shared" si="53"/>
        <v/>
      </c>
      <c r="L547" s="38" t="str">
        <f ca="1">VLOOKUP(B547,TA_Rubric!$A$1:$G$93,4+LEFT(Type!$B$1,1),)</f>
        <v>Não</v>
      </c>
    </row>
    <row r="548" spans="1:12" ht="63.95" customHeight="1" x14ac:dyDescent="0.25">
      <c r="A548" s="39">
        <f t="shared" ca="1" si="49"/>
        <v>7</v>
      </c>
      <c r="B548" s="39">
        <f t="shared" ca="1" si="50"/>
        <v>44</v>
      </c>
      <c r="C548" s="49"/>
      <c r="D548" s="16" t="b">
        <f t="shared" ca="1" si="54"/>
        <v>0</v>
      </c>
      <c r="E548" s="42" t="str">
        <f ca="1">_xlfn.IFNA(VLOOKUP(B548,Rubric[],2+VALUE(LEFT(Type!$B$1,1)),),"")</f>
        <v>3. Atividade em território nacional durante o período de referência - l) Indicação das jurisdições associadas a um risco mais elevado que tiveram operações com origem em ou destino para Portugal, com exceção das já reportadas ao abrigo nas alíneas e) e f), desde que o montante agregado das operações de ou para essas jurisdições seja igual ou superior, no período de referência, a € 1 000 000. - 9.  ISO2</v>
      </c>
      <c r="F548" s="42" t="str">
        <f ca="1">_xlfn.IFNA(VLOOKUP(A548,Table4[[#All],[Id_Serv]:[Dsg_EN Servico]],2+VALUE(LEFT(Type!$B$1,1)),0),"")</f>
        <v>7. Envio de fundos</v>
      </c>
      <c r="G548" s="43" t="b">
        <f t="shared" ca="1" si="51"/>
        <v>0</v>
      </c>
      <c r="H548" s="73">
        <f t="shared" si="52"/>
        <v>10</v>
      </c>
      <c r="I548" s="73">
        <v>44</v>
      </c>
      <c r="J548" s="73">
        <v>2</v>
      </c>
      <c r="K548" s="72" t="str">
        <f t="shared" si="53"/>
        <v/>
      </c>
      <c r="L548" s="38" t="str">
        <f ca="1">VLOOKUP(B548,TA_Rubric!$A$1:$G$93,4+LEFT(Type!$B$1,1),)</f>
        <v>Não</v>
      </c>
    </row>
    <row r="549" spans="1:12" ht="63.95" customHeight="1" x14ac:dyDescent="0.25">
      <c r="A549" s="39">
        <f t="shared" ca="1" si="49"/>
        <v>7</v>
      </c>
      <c r="B549" s="39">
        <f t="shared" ca="1" si="50"/>
        <v>45</v>
      </c>
      <c r="C549" s="49"/>
      <c r="D549" s="16" t="b">
        <f t="shared" ca="1" si="54"/>
        <v>0</v>
      </c>
      <c r="E549" s="42" t="str">
        <f ca="1">_xlfn.IFNA(VLOOKUP(B549,Rubric[],2+VALUE(LEFT(Type!$B$1,1)),),"")</f>
        <v>3. Atividade em território nacional durante o período de referência - l) Indicação das jurisdições associadas a um risco mais elevado que tiveram operações com origem em ou destino para Portugal, com exceção das já reportadas ao abrigo nas alíneas e) e f), desde que o montante agregado das operações de ou para essas jurisdições seja igual ou superior, no período de referência, a € 1 000 000. - 10. ISO2</v>
      </c>
      <c r="F549" s="42" t="str">
        <f ca="1">_xlfn.IFNA(VLOOKUP(A549,Table4[[#All],[Id_Serv]:[Dsg_EN Servico]],2+VALUE(LEFT(Type!$B$1,1)),0),"")</f>
        <v>7. Envio de fundos</v>
      </c>
      <c r="G549" s="43" t="b">
        <f t="shared" ca="1" si="51"/>
        <v>0</v>
      </c>
      <c r="H549" s="73">
        <f t="shared" si="52"/>
        <v>10</v>
      </c>
      <c r="I549" s="73">
        <v>45</v>
      </c>
      <c r="J549" s="73">
        <v>2</v>
      </c>
      <c r="K549" s="72" t="str">
        <f t="shared" si="53"/>
        <v/>
      </c>
      <c r="L549" s="38" t="str">
        <f ca="1">VLOOKUP(B549,TA_Rubric!$A$1:$G$93,4+LEFT(Type!$B$1,1),)</f>
        <v>Não</v>
      </c>
    </row>
    <row r="550" spans="1:12" ht="63.95" customHeight="1" x14ac:dyDescent="0.25">
      <c r="A550" s="39">
        <f t="shared" ca="1" si="49"/>
        <v>7</v>
      </c>
      <c r="B550" s="39">
        <f t="shared" ca="1" si="50"/>
        <v>46</v>
      </c>
      <c r="C550" s="49"/>
      <c r="D550" s="16" t="b">
        <f t="shared" ca="1" si="54"/>
        <v>0</v>
      </c>
      <c r="E550" s="42" t="str">
        <f ca="1">_xlfn.IFNA(VLOOKUP(B550,Rubric[],2+VALUE(LEFT(Type!$B$1,1)),),"")</f>
        <v>3. Atividade em território nacional durante o período de referência - l) Indicação das jurisdições associadas a um risco mais elevado que tiveram operações com origem em ou destino para Portugal, com exceção das já reportadas ao abrigo nas alíneas e) e f), desde que o montante agregado das operações de ou para essas jurisdições seja igual ou superior, no período de referência, a € 1 000 000. - 11. ISO2</v>
      </c>
      <c r="F550" s="42" t="str">
        <f ca="1">_xlfn.IFNA(VLOOKUP(A550,Table4[[#All],[Id_Serv]:[Dsg_EN Servico]],2+VALUE(LEFT(Type!$B$1,1)),0),"")</f>
        <v>7. Envio de fundos</v>
      </c>
      <c r="G550" s="43" t="b">
        <f t="shared" ca="1" si="51"/>
        <v>0</v>
      </c>
      <c r="H550" s="73">
        <f t="shared" si="52"/>
        <v>10</v>
      </c>
      <c r="I550" s="73">
        <v>46</v>
      </c>
      <c r="J550" s="73">
        <v>2</v>
      </c>
      <c r="K550" s="72" t="str">
        <f t="shared" si="53"/>
        <v/>
      </c>
      <c r="L550" s="38" t="str">
        <f ca="1">VLOOKUP(B550,TA_Rubric!$A$1:$G$93,4+LEFT(Type!$B$1,1),)</f>
        <v>Não</v>
      </c>
    </row>
    <row r="551" spans="1:12" ht="63.95" customHeight="1" x14ac:dyDescent="0.25">
      <c r="A551" s="39">
        <f t="shared" ca="1" si="49"/>
        <v>7</v>
      </c>
      <c r="B551" s="39">
        <f t="shared" ca="1" si="50"/>
        <v>47</v>
      </c>
      <c r="C551" s="49"/>
      <c r="D551" s="16" t="b">
        <f t="shared" ca="1" si="54"/>
        <v>0</v>
      </c>
      <c r="E551" s="42" t="str">
        <f ca="1">_xlfn.IFNA(VLOOKUP(B551,Rubric[],2+VALUE(LEFT(Type!$B$1,1)),),"")</f>
        <v>3. Atividade em território nacional durante o período de referência - l) Indicação das jurisdições associadas a um risco mais elevado que tiveram operações com origem em ou destino para Portugal, com exceção das já reportadas ao abrigo nas alíneas e) e f), desde que o montante agregado das operações de ou para essas jurisdições seja igual ou superior, no período de referência, a € 1 000 000. - 12. ISO2</v>
      </c>
      <c r="F551" s="42" t="str">
        <f ca="1">_xlfn.IFNA(VLOOKUP(A551,Table4[[#All],[Id_Serv]:[Dsg_EN Servico]],2+VALUE(LEFT(Type!$B$1,1)),0),"")</f>
        <v>7. Envio de fundos</v>
      </c>
      <c r="G551" s="43" t="b">
        <f t="shared" ca="1" si="51"/>
        <v>0</v>
      </c>
      <c r="H551" s="73">
        <f t="shared" si="52"/>
        <v>10</v>
      </c>
      <c r="I551" s="73">
        <v>47</v>
      </c>
      <c r="J551" s="73">
        <v>2</v>
      </c>
      <c r="K551" s="72" t="str">
        <f t="shared" si="53"/>
        <v/>
      </c>
      <c r="L551" s="38" t="str">
        <f ca="1">VLOOKUP(B551,TA_Rubric!$A$1:$G$93,4+LEFT(Type!$B$1,1),)</f>
        <v>Não</v>
      </c>
    </row>
    <row r="552" spans="1:12" ht="63.95" customHeight="1" x14ac:dyDescent="0.25">
      <c r="A552" s="39">
        <f t="shared" ca="1" si="49"/>
        <v>7</v>
      </c>
      <c r="B552" s="39">
        <f t="shared" ca="1" si="50"/>
        <v>48</v>
      </c>
      <c r="C552" s="49"/>
      <c r="D552" s="16" t="b">
        <f t="shared" ca="1" si="54"/>
        <v>0</v>
      </c>
      <c r="E552" s="42" t="str">
        <f ca="1">_xlfn.IFNA(VLOOKUP(B552,Rubric[],2+VALUE(LEFT(Type!$B$1,1)),),"")</f>
        <v>3. Atividade em território nacional durante o período de referência - l) Indicação das jurisdições associadas a um risco mais elevado que tiveram operações com origem em ou destino para Portugal, com exceção das já reportadas ao abrigo nas alíneas e) e f), desde que o montante agregado das operações de ou para essas jurisdições seja igual ou superior, no período de referência, a € 1 000 000. - 13. ISO2</v>
      </c>
      <c r="F552" s="42" t="str">
        <f ca="1">_xlfn.IFNA(VLOOKUP(A552,Table4[[#All],[Id_Serv]:[Dsg_EN Servico]],2+VALUE(LEFT(Type!$B$1,1)),0),"")</f>
        <v>7. Envio de fundos</v>
      </c>
      <c r="G552" s="43" t="b">
        <f t="shared" ca="1" si="51"/>
        <v>0</v>
      </c>
      <c r="H552" s="73">
        <f t="shared" si="52"/>
        <v>10</v>
      </c>
      <c r="I552" s="73">
        <v>48</v>
      </c>
      <c r="J552" s="73">
        <v>2</v>
      </c>
      <c r="K552" s="72" t="str">
        <f t="shared" si="53"/>
        <v/>
      </c>
      <c r="L552" s="38" t="str">
        <f ca="1">VLOOKUP(B552,TA_Rubric!$A$1:$G$93,4+LEFT(Type!$B$1,1),)</f>
        <v>Não</v>
      </c>
    </row>
    <row r="553" spans="1:12" ht="63.95" customHeight="1" x14ac:dyDescent="0.25">
      <c r="A553" s="39">
        <f t="shared" ca="1" si="49"/>
        <v>7</v>
      </c>
      <c r="B553" s="39">
        <f t="shared" ca="1" si="50"/>
        <v>49</v>
      </c>
      <c r="C553" s="49"/>
      <c r="D553" s="16" t="b">
        <f t="shared" ca="1" si="54"/>
        <v>0</v>
      </c>
      <c r="E553" s="42" t="str">
        <f ca="1">_xlfn.IFNA(VLOOKUP(B553,Rubric[],2+VALUE(LEFT(Type!$B$1,1)),),"")</f>
        <v>3. Atividade em território nacional durante o período de referência - l) Indicação das jurisdições associadas a um risco mais elevado que tiveram operações com origem em ou destino para Portugal, com exceção das já reportadas ao abrigo nas alíneas e) e f), desde que o montante agregado das operações de ou para essas jurisdições seja igual ou superior, no período de referência, a € 1 000 000. - 14. ISO2</v>
      </c>
      <c r="F553" s="42" t="str">
        <f ca="1">_xlfn.IFNA(VLOOKUP(A553,Table4[[#All],[Id_Serv]:[Dsg_EN Servico]],2+VALUE(LEFT(Type!$B$1,1)),0),"")</f>
        <v>7. Envio de fundos</v>
      </c>
      <c r="G553" s="43" t="b">
        <f t="shared" ca="1" si="51"/>
        <v>0</v>
      </c>
      <c r="H553" s="73">
        <f t="shared" si="52"/>
        <v>10</v>
      </c>
      <c r="I553" s="73">
        <v>49</v>
      </c>
      <c r="J553" s="73">
        <v>2</v>
      </c>
      <c r="K553" s="72" t="str">
        <f t="shared" si="53"/>
        <v/>
      </c>
      <c r="L553" s="38" t="str">
        <f ca="1">VLOOKUP(B553,TA_Rubric!$A$1:$G$93,4+LEFT(Type!$B$1,1),)</f>
        <v>Não</v>
      </c>
    </row>
    <row r="554" spans="1:12" ht="63.95" customHeight="1" x14ac:dyDescent="0.25">
      <c r="A554" s="39">
        <f t="shared" ca="1" si="49"/>
        <v>7</v>
      </c>
      <c r="B554" s="39">
        <f t="shared" ca="1" si="50"/>
        <v>50</v>
      </c>
      <c r="C554" s="49"/>
      <c r="D554" s="16" t="b">
        <f t="shared" ca="1" si="54"/>
        <v>0</v>
      </c>
      <c r="E554" s="42" t="str">
        <f ca="1">_xlfn.IFNA(VLOOKUP(B554,Rubric[],2+VALUE(LEFT(Type!$B$1,1)),),"")</f>
        <v>3. Atividade em território nacional durante o período de referência - l) Indicação das jurisdições associadas a um risco mais elevado que tiveram operações com origem em ou destino para Portugal, com exceção das já reportadas ao abrigo nas alíneas e) e f), desde que o montante agregado das operações de ou para essas jurisdições seja igual ou superior, no período de referência, a € 1 000 000. - 15. ISO2</v>
      </c>
      <c r="F554" s="42" t="str">
        <f ca="1">_xlfn.IFNA(VLOOKUP(A554,Table4[[#All],[Id_Serv]:[Dsg_EN Servico]],2+VALUE(LEFT(Type!$B$1,1)),0),"")</f>
        <v>7. Envio de fundos</v>
      </c>
      <c r="G554" s="43" t="b">
        <f t="shared" ca="1" si="51"/>
        <v>0</v>
      </c>
      <c r="H554" s="73">
        <f t="shared" si="52"/>
        <v>10</v>
      </c>
      <c r="I554" s="73">
        <v>50</v>
      </c>
      <c r="J554" s="73">
        <v>2</v>
      </c>
      <c r="K554" s="72" t="str">
        <f t="shared" si="53"/>
        <v/>
      </c>
      <c r="L554" s="38" t="str">
        <f ca="1">VLOOKUP(B554,TA_Rubric!$A$1:$G$93,4+LEFT(Type!$B$1,1),)</f>
        <v>Não</v>
      </c>
    </row>
    <row r="555" spans="1:12" ht="63.95" customHeight="1" x14ac:dyDescent="0.25">
      <c r="A555" s="39">
        <f t="shared" ca="1" si="49"/>
        <v>7</v>
      </c>
      <c r="B555" s="39">
        <f t="shared" ca="1" si="50"/>
        <v>51</v>
      </c>
      <c r="C555" s="49"/>
      <c r="D555" s="16" t="b">
        <f t="shared" ca="1" si="54"/>
        <v>0</v>
      </c>
      <c r="E555" s="42" t="str">
        <f ca="1">_xlfn.IFNA(VLOOKUP(B555,Rubric[],2+VALUE(LEFT(Type!$B$1,1)),),"")</f>
        <v>3. Atividade em território nacional durante o período de referência - l) Indicação das jurisdições associadas a um risco mais elevado que tiveram operações com origem em ou destino para Portugal, com exceção das já reportadas ao abrigo nas alíneas e) e f), desde que o montante agregado das operações de ou para essas jurisdições seja igual ou superior, no período de referência, a € 1 000 000. - 16. ISO2</v>
      </c>
      <c r="F555" s="42" t="str">
        <f ca="1">_xlfn.IFNA(VLOOKUP(A555,Table4[[#All],[Id_Serv]:[Dsg_EN Servico]],2+VALUE(LEFT(Type!$B$1,1)),0),"")</f>
        <v>7. Envio de fundos</v>
      </c>
      <c r="G555" s="43" t="b">
        <f t="shared" ca="1" si="51"/>
        <v>0</v>
      </c>
      <c r="H555" s="73">
        <f t="shared" si="52"/>
        <v>10</v>
      </c>
      <c r="I555" s="73">
        <v>51</v>
      </c>
      <c r="J555" s="73">
        <v>2</v>
      </c>
      <c r="K555" s="72" t="str">
        <f t="shared" si="53"/>
        <v/>
      </c>
      <c r="L555" s="38" t="str">
        <f ca="1">VLOOKUP(B555,TA_Rubric!$A$1:$G$93,4+LEFT(Type!$B$1,1),)</f>
        <v>Não</v>
      </c>
    </row>
    <row r="556" spans="1:12" ht="63.95" customHeight="1" x14ac:dyDescent="0.25">
      <c r="A556" s="39">
        <f t="shared" ca="1" si="49"/>
        <v>7</v>
      </c>
      <c r="B556" s="39">
        <f t="shared" ca="1" si="50"/>
        <v>52</v>
      </c>
      <c r="C556" s="49"/>
      <c r="D556" s="16" t="b">
        <f t="shared" ca="1" si="54"/>
        <v>0</v>
      </c>
      <c r="E556" s="42" t="str">
        <f ca="1">_xlfn.IFNA(VLOOKUP(B556,Rubric[],2+VALUE(LEFT(Type!$B$1,1)),),"")</f>
        <v>3. Atividade em território nacional durante o período de referência - l) Indicação das jurisdições associadas a um risco mais elevado que tiveram operações com origem em ou destino para Portugal, com exceção das já reportadas ao abrigo nas alíneas e) e f), desde que o montante agregado das operações de ou para essas jurisdições seja igual ou superior, no período de referência, a € 1 000 000. - 17. ISO2</v>
      </c>
      <c r="F556" s="42" t="str">
        <f ca="1">_xlfn.IFNA(VLOOKUP(A556,Table4[[#All],[Id_Serv]:[Dsg_EN Servico]],2+VALUE(LEFT(Type!$B$1,1)),0),"")</f>
        <v>7. Envio de fundos</v>
      </c>
      <c r="G556" s="43" t="b">
        <f t="shared" ca="1" si="51"/>
        <v>0</v>
      </c>
      <c r="H556" s="73">
        <f t="shared" si="52"/>
        <v>10</v>
      </c>
      <c r="I556" s="73">
        <v>52</v>
      </c>
      <c r="J556" s="73">
        <v>2</v>
      </c>
      <c r="K556" s="72" t="str">
        <f t="shared" si="53"/>
        <v/>
      </c>
      <c r="L556" s="38" t="str">
        <f ca="1">VLOOKUP(B556,TA_Rubric!$A$1:$G$93,4+LEFT(Type!$B$1,1),)</f>
        <v>Não</v>
      </c>
    </row>
    <row r="557" spans="1:12" ht="63.95" customHeight="1" x14ac:dyDescent="0.25">
      <c r="A557" s="39">
        <f t="shared" ca="1" si="49"/>
        <v>7</v>
      </c>
      <c r="B557" s="39">
        <f t="shared" ca="1" si="50"/>
        <v>53</v>
      </c>
      <c r="C557" s="49"/>
      <c r="D557" s="16" t="b">
        <f t="shared" ca="1" si="54"/>
        <v>0</v>
      </c>
      <c r="E557" s="42" t="str">
        <f ca="1">_xlfn.IFNA(VLOOKUP(B557,Rubric[],2+VALUE(LEFT(Type!$B$1,1)),),"")</f>
        <v>3. Atividade em território nacional durante o período de referência - l) Indicação das jurisdições associadas a um risco mais elevado que tiveram operações com origem em ou destino para Portugal, com exceção das já reportadas ao abrigo nas alíneas e) e f), desde que o montante agregado das operações de ou para essas jurisdições seja igual ou superior, no período de referência, a € 1 000 000. - 18. ISO2</v>
      </c>
      <c r="F557" s="42" t="str">
        <f ca="1">_xlfn.IFNA(VLOOKUP(A557,Table4[[#All],[Id_Serv]:[Dsg_EN Servico]],2+VALUE(LEFT(Type!$B$1,1)),0),"")</f>
        <v>7. Envio de fundos</v>
      </c>
      <c r="G557" s="43" t="b">
        <f t="shared" ca="1" si="51"/>
        <v>0</v>
      </c>
      <c r="H557" s="73">
        <f t="shared" si="52"/>
        <v>10</v>
      </c>
      <c r="I557" s="73">
        <v>53</v>
      </c>
      <c r="J557" s="73">
        <v>2</v>
      </c>
      <c r="K557" s="72" t="str">
        <f t="shared" si="53"/>
        <v/>
      </c>
      <c r="L557" s="38" t="str">
        <f ca="1">VLOOKUP(B557,TA_Rubric!$A$1:$G$93,4+LEFT(Type!$B$1,1),)</f>
        <v>Não</v>
      </c>
    </row>
    <row r="558" spans="1:12" ht="63.95" customHeight="1" x14ac:dyDescent="0.25">
      <c r="A558" s="39">
        <f t="shared" ca="1" si="49"/>
        <v>7</v>
      </c>
      <c r="B558" s="39">
        <f t="shared" ca="1" si="50"/>
        <v>54</v>
      </c>
      <c r="C558" s="49"/>
      <c r="D558" s="16" t="b">
        <f t="shared" ca="1" si="54"/>
        <v>0</v>
      </c>
      <c r="E558" s="42" t="str">
        <f ca="1">_xlfn.IFNA(VLOOKUP(B558,Rubric[],2+VALUE(LEFT(Type!$B$1,1)),),"")</f>
        <v>3. Atividade em território nacional durante o período de referência - l) Indicação das jurisdições associadas a um risco mais elevado que tiveram operações com origem em ou destino para Portugal, com exceção das já reportadas ao abrigo nas alíneas e) e f), desde que o montante agregado das operações de ou para essas jurisdições seja igual ou superior, no período de referência, a € 1 000 000. - 19. ISO2</v>
      </c>
      <c r="F558" s="42" t="str">
        <f ca="1">_xlfn.IFNA(VLOOKUP(A558,Table4[[#All],[Id_Serv]:[Dsg_EN Servico]],2+VALUE(LEFT(Type!$B$1,1)),0),"")</f>
        <v>7. Envio de fundos</v>
      </c>
      <c r="G558" s="43" t="b">
        <f t="shared" ca="1" si="51"/>
        <v>0</v>
      </c>
      <c r="H558" s="73">
        <f t="shared" si="52"/>
        <v>10</v>
      </c>
      <c r="I558" s="73">
        <v>54</v>
      </c>
      <c r="J558" s="73">
        <v>2</v>
      </c>
      <c r="K558" s="72" t="str">
        <f t="shared" si="53"/>
        <v/>
      </c>
      <c r="L558" s="38" t="str">
        <f ca="1">VLOOKUP(B558,TA_Rubric!$A$1:$G$93,4+LEFT(Type!$B$1,1),)</f>
        <v>Não</v>
      </c>
    </row>
    <row r="559" spans="1:12" ht="63.95" customHeight="1" x14ac:dyDescent="0.25">
      <c r="A559" s="39">
        <f t="shared" ca="1" si="49"/>
        <v>7</v>
      </c>
      <c r="B559" s="39">
        <f t="shared" ca="1" si="50"/>
        <v>55</v>
      </c>
      <c r="C559" s="49"/>
      <c r="D559" s="16" t="b">
        <f t="shared" ca="1" si="54"/>
        <v>0</v>
      </c>
      <c r="E559" s="42" t="str">
        <f ca="1">_xlfn.IFNA(VLOOKUP(B559,Rubric[],2+VALUE(LEFT(Type!$B$1,1)),),"")</f>
        <v>3. Atividade em território nacional durante o período de referência - l) Indicação das jurisdições associadas a um risco mais elevado que tiveram operações com origem em ou destino para Portugal, com exceção das já reportadas ao abrigo nas alíneas e) e f), desde que o montante agregado das operações de ou para essas jurisdições seja igual ou superior, no período de referência, a € 1 000 000. - 20. ISO2</v>
      </c>
      <c r="F559" s="42" t="str">
        <f ca="1">_xlfn.IFNA(VLOOKUP(A559,Table4[[#All],[Id_Serv]:[Dsg_EN Servico]],2+VALUE(LEFT(Type!$B$1,1)),0),"")</f>
        <v>7. Envio de fundos</v>
      </c>
      <c r="G559" s="43" t="b">
        <f t="shared" ca="1" si="51"/>
        <v>0</v>
      </c>
      <c r="H559" s="73">
        <f t="shared" si="52"/>
        <v>10</v>
      </c>
      <c r="I559" s="73">
        <v>55</v>
      </c>
      <c r="J559" s="73">
        <v>2</v>
      </c>
      <c r="K559" s="72" t="str">
        <f t="shared" si="53"/>
        <v/>
      </c>
      <c r="L559" s="38" t="str">
        <f ca="1">VLOOKUP(B559,TA_Rubric!$A$1:$G$93,4+LEFT(Type!$B$1,1),)</f>
        <v>Não</v>
      </c>
    </row>
    <row r="560" spans="1:12" ht="63.95" customHeight="1" x14ac:dyDescent="0.25">
      <c r="A560" s="39">
        <f t="shared" ca="1" si="49"/>
        <v>7</v>
      </c>
      <c r="B560" s="39">
        <f t="shared" ca="1" si="50"/>
        <v>56</v>
      </c>
      <c r="C560" s="49"/>
      <c r="D560" s="16" t="b">
        <f t="shared" ca="1" si="54"/>
        <v>0</v>
      </c>
      <c r="E560" s="42" t="str">
        <f ca="1">_xlfn.IFNA(VLOOKUP(B560,Rubric[],2+VALUE(LEFT(Type!$B$1,1)),),"")</f>
        <v>3. Atividade em território nacional durante o período de referência - l) Indicação das jurisdições associadas a um risco mais elevado que tiveram operações com origem em ou destino para Portugal, com exceção das já reportadas ao abrigo nas alíneas e) e f), desde que o montante agregado das operações de ou para essas jurisdições seja igual ou superior, no período de referência, a € 1 000 000. - 21. ISO2</v>
      </c>
      <c r="F560" s="42" t="str">
        <f ca="1">_xlfn.IFNA(VLOOKUP(A560,Table4[[#All],[Id_Serv]:[Dsg_EN Servico]],2+VALUE(LEFT(Type!$B$1,1)),0),"")</f>
        <v>7. Envio de fundos</v>
      </c>
      <c r="G560" s="43" t="b">
        <f t="shared" ca="1" si="51"/>
        <v>0</v>
      </c>
      <c r="H560" s="73">
        <f t="shared" si="52"/>
        <v>10</v>
      </c>
      <c r="I560" s="73">
        <v>56</v>
      </c>
      <c r="J560" s="73">
        <v>2</v>
      </c>
      <c r="K560" s="72" t="str">
        <f t="shared" si="53"/>
        <v/>
      </c>
      <c r="L560" s="38" t="str">
        <f ca="1">VLOOKUP(B560,TA_Rubric!$A$1:$G$93,4+LEFT(Type!$B$1,1),)</f>
        <v>Não</v>
      </c>
    </row>
    <row r="561" spans="1:12" ht="63.95" customHeight="1" x14ac:dyDescent="0.25">
      <c r="A561" s="39">
        <f t="shared" ca="1" si="49"/>
        <v>7</v>
      </c>
      <c r="B561" s="39">
        <f t="shared" ca="1" si="50"/>
        <v>57</v>
      </c>
      <c r="C561" s="49"/>
      <c r="D561" s="16" t="b">
        <f t="shared" ca="1" si="54"/>
        <v>0</v>
      </c>
      <c r="E561" s="42" t="str">
        <f ca="1">_xlfn.IFNA(VLOOKUP(B561,Rubric[],2+VALUE(LEFT(Type!$B$1,1)),),"")</f>
        <v>3. Atividade em território nacional durante o período de referência - l) Indicação das jurisdições associadas a um risco mais elevado que tiveram operações com origem em ou destino para Portugal, com exceção das já reportadas ao abrigo nas alíneas e) e f), desde que o montante agregado das operações de ou para essas jurisdições seja igual ou superior, no período de referência, a € 1 000 000. - 22. ISO2</v>
      </c>
      <c r="F561" s="42" t="str">
        <f ca="1">_xlfn.IFNA(VLOOKUP(A561,Table4[[#All],[Id_Serv]:[Dsg_EN Servico]],2+VALUE(LEFT(Type!$B$1,1)),0),"")</f>
        <v>7. Envio de fundos</v>
      </c>
      <c r="G561" s="43" t="b">
        <f t="shared" ca="1" si="51"/>
        <v>0</v>
      </c>
      <c r="H561" s="73">
        <f t="shared" si="52"/>
        <v>10</v>
      </c>
      <c r="I561" s="73">
        <v>57</v>
      </c>
      <c r="J561" s="73">
        <v>2</v>
      </c>
      <c r="K561" s="72" t="str">
        <f t="shared" si="53"/>
        <v/>
      </c>
      <c r="L561" s="38" t="str">
        <f ca="1">VLOOKUP(B561,TA_Rubric!$A$1:$G$93,4+LEFT(Type!$B$1,1),)</f>
        <v>Não</v>
      </c>
    </row>
    <row r="562" spans="1:12" ht="63.95" customHeight="1" x14ac:dyDescent="0.25">
      <c r="A562" s="39">
        <f t="shared" ca="1" si="49"/>
        <v>7</v>
      </c>
      <c r="B562" s="39">
        <f t="shared" ca="1" si="50"/>
        <v>58</v>
      </c>
      <c r="C562" s="49"/>
      <c r="D562" s="16" t="b">
        <f t="shared" ca="1" si="54"/>
        <v>0</v>
      </c>
      <c r="E562" s="42" t="str">
        <f ca="1">_xlfn.IFNA(VLOOKUP(B562,Rubric[],2+VALUE(LEFT(Type!$B$1,1)),),"")</f>
        <v>3. Atividade em território nacional durante o período de referência - l) Indicação das jurisdições associadas a um risco mais elevado que tiveram operações com origem em ou destino para Portugal, com exceção das já reportadas ao abrigo nas alíneas e) e f), desde que o montante agregado das operações de ou para essas jurisdições seja igual ou superior, no período de referência, a € 1 000 000. - 23. ISO2</v>
      </c>
      <c r="F562" s="42" t="str">
        <f ca="1">_xlfn.IFNA(VLOOKUP(A562,Table4[[#All],[Id_Serv]:[Dsg_EN Servico]],2+VALUE(LEFT(Type!$B$1,1)),0),"")</f>
        <v>7. Envio de fundos</v>
      </c>
      <c r="G562" s="43" t="b">
        <f t="shared" ca="1" si="51"/>
        <v>0</v>
      </c>
      <c r="H562" s="73">
        <f t="shared" si="52"/>
        <v>10</v>
      </c>
      <c r="I562" s="73">
        <v>58</v>
      </c>
      <c r="J562" s="73">
        <v>2</v>
      </c>
      <c r="K562" s="72" t="str">
        <f t="shared" si="53"/>
        <v/>
      </c>
      <c r="L562" s="38" t="str">
        <f ca="1">VLOOKUP(B562,TA_Rubric!$A$1:$G$93,4+LEFT(Type!$B$1,1),)</f>
        <v>Não</v>
      </c>
    </row>
    <row r="563" spans="1:12" ht="63.95" customHeight="1" x14ac:dyDescent="0.25">
      <c r="A563" s="39">
        <f t="shared" ca="1" si="49"/>
        <v>7</v>
      </c>
      <c r="B563" s="39">
        <f t="shared" ca="1" si="50"/>
        <v>59</v>
      </c>
      <c r="C563" s="49"/>
      <c r="D563" s="16" t="b">
        <f t="shared" ca="1" si="54"/>
        <v>0</v>
      </c>
      <c r="E563" s="42" t="str">
        <f ca="1">_xlfn.IFNA(VLOOKUP(B563,Rubric[],2+VALUE(LEFT(Type!$B$1,1)),),"")</f>
        <v>3. Atividade em território nacional durante o período de referência - l) Indicação das jurisdições associadas a um risco mais elevado que tiveram operações com origem em ou destino para Portugal, com exceção das já reportadas ao abrigo nas alíneas e) e f), desde que o montante agregado das operações de ou para essas jurisdições seja igual ou superior, no período de referência, a € 1 000 000. - 24. ISO2</v>
      </c>
      <c r="F563" s="42" t="str">
        <f ca="1">_xlfn.IFNA(VLOOKUP(A563,Table4[[#All],[Id_Serv]:[Dsg_EN Servico]],2+VALUE(LEFT(Type!$B$1,1)),0),"")</f>
        <v>7. Envio de fundos</v>
      </c>
      <c r="G563" s="43" t="b">
        <f t="shared" ca="1" si="51"/>
        <v>0</v>
      </c>
      <c r="H563" s="73">
        <f t="shared" si="52"/>
        <v>10</v>
      </c>
      <c r="I563" s="73">
        <v>59</v>
      </c>
      <c r="J563" s="73">
        <v>2</v>
      </c>
      <c r="K563" s="72" t="str">
        <f t="shared" si="53"/>
        <v/>
      </c>
      <c r="L563" s="38" t="str">
        <f ca="1">VLOOKUP(B563,TA_Rubric!$A$1:$G$93,4+LEFT(Type!$B$1,1),)</f>
        <v>Não</v>
      </c>
    </row>
    <row r="564" spans="1:12" ht="63.95" customHeight="1" x14ac:dyDescent="0.25">
      <c r="A564" s="39">
        <f t="shared" ca="1" si="49"/>
        <v>7</v>
      </c>
      <c r="B564" s="39">
        <f t="shared" ca="1" si="50"/>
        <v>60</v>
      </c>
      <c r="C564" s="49"/>
      <c r="D564" s="16" t="b">
        <f t="shared" ca="1" si="54"/>
        <v>0</v>
      </c>
      <c r="E564" s="42" t="str">
        <f ca="1">_xlfn.IFNA(VLOOKUP(B564,Rubric[],2+VALUE(LEFT(Type!$B$1,1)),),"")</f>
        <v>3. Atividade em território nacional durante o período de referência - l) Indicação das jurisdições associadas a um risco mais elevado que tiveram operações com origem em ou destino para Portugal, com exceção das já reportadas ao abrigo nas alíneas e) e f), desde que o montante agregado das operações de ou para essas jurisdições seja igual ou superior, no período de referência, a € 1 000 000. - 25. ISO2</v>
      </c>
      <c r="F564" s="42" t="str">
        <f ca="1">_xlfn.IFNA(VLOOKUP(A564,Table4[[#All],[Id_Serv]:[Dsg_EN Servico]],2+VALUE(LEFT(Type!$B$1,1)),0),"")</f>
        <v>7. Envio de fundos</v>
      </c>
      <c r="G564" s="43" t="b">
        <f t="shared" ca="1" si="51"/>
        <v>0</v>
      </c>
      <c r="H564" s="73">
        <f t="shared" si="52"/>
        <v>10</v>
      </c>
      <c r="I564" s="73">
        <v>60</v>
      </c>
      <c r="J564" s="73">
        <v>2</v>
      </c>
      <c r="K564" s="72" t="str">
        <f t="shared" si="53"/>
        <v/>
      </c>
      <c r="L564" s="38" t="str">
        <f ca="1">VLOOKUP(B564,TA_Rubric!$A$1:$G$93,4+LEFT(Type!$B$1,1),)</f>
        <v>Não</v>
      </c>
    </row>
    <row r="565" spans="1:12" ht="63.95" customHeight="1" x14ac:dyDescent="0.25">
      <c r="A565" s="39">
        <f t="shared" ca="1" si="49"/>
        <v>7</v>
      </c>
      <c r="B565" s="39">
        <f t="shared" ca="1" si="50"/>
        <v>61</v>
      </c>
      <c r="C565" s="49"/>
      <c r="D565" s="16" t="b">
        <f t="shared" ca="1" si="54"/>
        <v>0</v>
      </c>
      <c r="E565" s="42" t="str">
        <f ca="1">_xlfn.IFNA(VLOOKUP(B565,Rubric[],2+VALUE(LEFT(Type!$B$1,1)),),"")</f>
        <v>3. Atividade em território nacional durante o período de referência - l) Indicação das jurisdições associadas a um risco mais elevado que tiveram operações com origem em ou destino para Portugal, com exceção das já reportadas ao abrigo nas alíneas e) e f), desde que o montante agregado das operações de ou para essas jurisdições seja igual ou superior, no período de referência, a € 1 000 000. - 26. ISO2</v>
      </c>
      <c r="F565" s="42" t="str">
        <f ca="1">_xlfn.IFNA(VLOOKUP(A565,Table4[[#All],[Id_Serv]:[Dsg_EN Servico]],2+VALUE(LEFT(Type!$B$1,1)),0),"")</f>
        <v>7. Envio de fundos</v>
      </c>
      <c r="G565" s="43" t="b">
        <f t="shared" ca="1" si="51"/>
        <v>0</v>
      </c>
      <c r="H565" s="73">
        <f t="shared" si="52"/>
        <v>10</v>
      </c>
      <c r="I565" s="73">
        <v>61</v>
      </c>
      <c r="J565" s="73">
        <v>2</v>
      </c>
      <c r="K565" s="72" t="str">
        <f t="shared" si="53"/>
        <v/>
      </c>
      <c r="L565" s="38" t="str">
        <f ca="1">VLOOKUP(B565,TA_Rubric!$A$1:$G$93,4+LEFT(Type!$B$1,1),)</f>
        <v>Não</v>
      </c>
    </row>
    <row r="566" spans="1:12" ht="63.95" customHeight="1" x14ac:dyDescent="0.25">
      <c r="A566" s="39">
        <f t="shared" ca="1" si="49"/>
        <v>7</v>
      </c>
      <c r="B566" s="39">
        <f t="shared" ca="1" si="50"/>
        <v>62</v>
      </c>
      <c r="C566" s="49"/>
      <c r="D566" s="16" t="b">
        <f t="shared" ca="1" si="54"/>
        <v>0</v>
      </c>
      <c r="E566" s="42" t="str">
        <f ca="1">_xlfn.IFNA(VLOOKUP(B566,Rubric[],2+VALUE(LEFT(Type!$B$1,1)),),"")</f>
        <v>3. Atividade em território nacional durante o período de referência - l) Indicação das jurisdições associadas a um risco mais elevado que tiveram operações com origem em ou destino para Portugal, com exceção das já reportadas ao abrigo nas alíneas e) e f), desde que o montante agregado das operações de ou para essas jurisdições seja igual ou superior, no período de referência, a € 1 000 000. - 27. ISO2</v>
      </c>
      <c r="F566" s="42" t="str">
        <f ca="1">_xlfn.IFNA(VLOOKUP(A566,Table4[[#All],[Id_Serv]:[Dsg_EN Servico]],2+VALUE(LEFT(Type!$B$1,1)),0),"")</f>
        <v>7. Envio de fundos</v>
      </c>
      <c r="G566" s="43" t="b">
        <f t="shared" ca="1" si="51"/>
        <v>0</v>
      </c>
      <c r="H566" s="73">
        <f t="shared" si="52"/>
        <v>10</v>
      </c>
      <c r="I566" s="73">
        <v>62</v>
      </c>
      <c r="J566" s="73">
        <v>2</v>
      </c>
      <c r="K566" s="72" t="str">
        <f t="shared" si="53"/>
        <v/>
      </c>
      <c r="L566" s="38" t="str">
        <f ca="1">VLOOKUP(B566,TA_Rubric!$A$1:$G$93,4+LEFT(Type!$B$1,1),)</f>
        <v>Não</v>
      </c>
    </row>
    <row r="567" spans="1:12" ht="63.95" customHeight="1" x14ac:dyDescent="0.25">
      <c r="A567" s="39">
        <f t="shared" ca="1" si="49"/>
        <v>7</v>
      </c>
      <c r="B567" s="39">
        <f t="shared" ca="1" si="50"/>
        <v>63</v>
      </c>
      <c r="C567" s="49"/>
      <c r="D567" s="16" t="b">
        <f t="shared" ca="1" si="54"/>
        <v>0</v>
      </c>
      <c r="E567" s="42" t="str">
        <f ca="1">_xlfn.IFNA(VLOOKUP(B567,Rubric[],2+VALUE(LEFT(Type!$B$1,1)),),"")</f>
        <v>3. Atividade em território nacional durante o período de referência - l) Indicação das jurisdições associadas a um risco mais elevado que tiveram operações com origem em ou destino para Portugal, com exceção das já reportadas ao abrigo nas alíneas e) e f), desde que o montante agregado das operações de ou para essas jurisdições seja igual ou superior, no período de referência, a € 1 000 000. - 28. ISO2</v>
      </c>
      <c r="F567" s="42" t="str">
        <f ca="1">_xlfn.IFNA(VLOOKUP(A567,Table4[[#All],[Id_Serv]:[Dsg_EN Servico]],2+VALUE(LEFT(Type!$B$1,1)),0),"")</f>
        <v>7. Envio de fundos</v>
      </c>
      <c r="G567" s="43" t="b">
        <f t="shared" ca="1" si="51"/>
        <v>0</v>
      </c>
      <c r="H567" s="73">
        <f t="shared" si="52"/>
        <v>10</v>
      </c>
      <c r="I567" s="73">
        <v>63</v>
      </c>
      <c r="J567" s="73">
        <v>2</v>
      </c>
      <c r="K567" s="72" t="str">
        <f t="shared" si="53"/>
        <v/>
      </c>
      <c r="L567" s="38" t="str">
        <f ca="1">VLOOKUP(B567,TA_Rubric!$A$1:$G$93,4+LEFT(Type!$B$1,1),)</f>
        <v>Não</v>
      </c>
    </row>
    <row r="568" spans="1:12" ht="63.95" customHeight="1" x14ac:dyDescent="0.25">
      <c r="A568" s="39">
        <f t="shared" ca="1" si="49"/>
        <v>7</v>
      </c>
      <c r="B568" s="39">
        <f t="shared" ca="1" si="50"/>
        <v>64</v>
      </c>
      <c r="C568" s="49"/>
      <c r="D568" s="16" t="b">
        <f t="shared" ca="1" si="54"/>
        <v>0</v>
      </c>
      <c r="E568" s="42" t="str">
        <f ca="1">_xlfn.IFNA(VLOOKUP(B568,Rubric[],2+VALUE(LEFT(Type!$B$1,1)),),"")</f>
        <v>3. Atividade em território nacional durante o período de referência - l) Indicação das jurisdições associadas a um risco mais elevado que tiveram operações com origem em ou destino para Portugal, com exceção das já reportadas ao abrigo nas alíneas e) e f), desde que o montante agregado das operações de ou para essas jurisdições seja igual ou superior, no período de referência, a € 1 000 000. - 29. ISO2</v>
      </c>
      <c r="F568" s="42" t="str">
        <f ca="1">_xlfn.IFNA(VLOOKUP(A568,Table4[[#All],[Id_Serv]:[Dsg_EN Servico]],2+VALUE(LEFT(Type!$B$1,1)),0),"")</f>
        <v>7. Envio de fundos</v>
      </c>
      <c r="G568" s="43" t="b">
        <f t="shared" ca="1" si="51"/>
        <v>0</v>
      </c>
      <c r="H568" s="73">
        <f t="shared" si="52"/>
        <v>10</v>
      </c>
      <c r="I568" s="73">
        <v>64</v>
      </c>
      <c r="J568" s="73">
        <v>2</v>
      </c>
      <c r="K568" s="72" t="str">
        <f t="shared" si="53"/>
        <v/>
      </c>
      <c r="L568" s="38" t="str">
        <f ca="1">VLOOKUP(B568,TA_Rubric!$A$1:$G$93,4+LEFT(Type!$B$1,1),)</f>
        <v>Não</v>
      </c>
    </row>
    <row r="569" spans="1:12" ht="63.95" customHeight="1" x14ac:dyDescent="0.25">
      <c r="A569" s="39">
        <f t="shared" ca="1" si="49"/>
        <v>7</v>
      </c>
      <c r="B569" s="39">
        <f t="shared" ca="1" si="50"/>
        <v>65</v>
      </c>
      <c r="C569" s="49"/>
      <c r="D569" s="16" t="b">
        <f t="shared" ca="1" si="54"/>
        <v>0</v>
      </c>
      <c r="E569" s="42" t="str">
        <f ca="1">_xlfn.IFNA(VLOOKUP(B569,Rubric[],2+VALUE(LEFT(Type!$B$1,1)),),"")</f>
        <v>3. Atividade em território nacional durante o período de referência - l) Indicação das jurisdições associadas a um risco mais elevado que tiveram operações com origem em ou destino para Portugal, com exceção das já reportadas ao abrigo nas alíneas e) e f), desde que o montante agregado das operações de ou para essas jurisdições seja igual ou superior, no período de referência, a € 1 000 000. - 30. ISO2</v>
      </c>
      <c r="F569" s="42" t="str">
        <f ca="1">_xlfn.IFNA(VLOOKUP(A569,Table4[[#All],[Id_Serv]:[Dsg_EN Servico]],2+VALUE(LEFT(Type!$B$1,1)),0),"")</f>
        <v>7. Envio de fundos</v>
      </c>
      <c r="G569" s="43" t="b">
        <f t="shared" ca="1" si="51"/>
        <v>0</v>
      </c>
      <c r="H569" s="73">
        <f t="shared" si="52"/>
        <v>10</v>
      </c>
      <c r="I569" s="73">
        <v>65</v>
      </c>
      <c r="J569" s="73">
        <v>2</v>
      </c>
      <c r="K569" s="72" t="str">
        <f t="shared" si="53"/>
        <v/>
      </c>
      <c r="L569" s="38" t="str">
        <f ca="1">VLOOKUP(B569,TA_Rubric!$A$1:$G$93,4+LEFT(Type!$B$1,1),)</f>
        <v>Não</v>
      </c>
    </row>
    <row r="570" spans="1:12" ht="63.95" customHeight="1" x14ac:dyDescent="0.25">
      <c r="A570" s="39">
        <f t="shared" ca="1" si="49"/>
        <v>7</v>
      </c>
      <c r="B570" s="39">
        <f t="shared" ca="1" si="50"/>
        <v>66</v>
      </c>
      <c r="C570" s="49"/>
      <c r="D570" s="16" t="b">
        <f t="shared" ca="1" si="54"/>
        <v>0</v>
      </c>
      <c r="E570" s="42" t="str">
        <f ca="1">_xlfn.IFNA(VLOOKUP(B570,Rubric[],2+VALUE(LEFT(Type!$B$1,1)),),"")</f>
        <v>3. Atividade em território nacional durante o período de referência - l) Indicação das jurisdições associadas a um risco mais elevado que tiveram operações com origem em ou destino para Portugal, com exceção das já reportadas ao abrigo nas alíneas e) e f), desde que o montante agregado das operações de ou para essas jurisdições seja igual ou superior, no período de referência, a € 1 000 000. - 31. ISO2</v>
      </c>
      <c r="F570" s="42" t="str">
        <f ca="1">_xlfn.IFNA(VLOOKUP(A570,Table4[[#All],[Id_Serv]:[Dsg_EN Servico]],2+VALUE(LEFT(Type!$B$1,1)),0),"")</f>
        <v>7. Envio de fundos</v>
      </c>
      <c r="G570" s="43" t="b">
        <f t="shared" ca="1" si="51"/>
        <v>0</v>
      </c>
      <c r="H570" s="73">
        <f t="shared" si="52"/>
        <v>10</v>
      </c>
      <c r="I570" s="73">
        <v>66</v>
      </c>
      <c r="J570" s="73">
        <v>2</v>
      </c>
      <c r="K570" s="72" t="str">
        <f t="shared" si="53"/>
        <v/>
      </c>
      <c r="L570" s="38" t="str">
        <f ca="1">VLOOKUP(B570,TA_Rubric!$A$1:$G$93,4+LEFT(Type!$B$1,1),)</f>
        <v>Não</v>
      </c>
    </row>
    <row r="571" spans="1:12" ht="63.95" customHeight="1" x14ac:dyDescent="0.25">
      <c r="A571" s="39">
        <f t="shared" ca="1" si="49"/>
        <v>7</v>
      </c>
      <c r="B571" s="39">
        <f t="shared" ca="1" si="50"/>
        <v>67</v>
      </c>
      <c r="C571" s="49"/>
      <c r="D571" s="16" t="b">
        <f t="shared" ca="1" si="54"/>
        <v>0</v>
      </c>
      <c r="E571" s="42" t="str">
        <f ca="1">_xlfn.IFNA(VLOOKUP(B571,Rubric[],2+VALUE(LEFT(Type!$B$1,1)),),"")</f>
        <v>3. Atividade em território nacional durante o período de referência - l) Indicação das jurisdições associadas a um risco mais elevado que tiveram operações com origem em ou destino para Portugal, com exceção das já reportadas ao abrigo nas alíneas e) e f), desde que o montante agregado das operações de ou para essas jurisdições seja igual ou superior, no período de referência, a € 1 000 000. - 32. ISO2</v>
      </c>
      <c r="F571" s="42" t="str">
        <f ca="1">_xlfn.IFNA(VLOOKUP(A571,Table4[[#All],[Id_Serv]:[Dsg_EN Servico]],2+VALUE(LEFT(Type!$B$1,1)),0),"")</f>
        <v>7. Envio de fundos</v>
      </c>
      <c r="G571" s="43" t="b">
        <f t="shared" ca="1" si="51"/>
        <v>0</v>
      </c>
      <c r="H571" s="73">
        <f t="shared" si="52"/>
        <v>10</v>
      </c>
      <c r="I571" s="73">
        <v>67</v>
      </c>
      <c r="J571" s="73">
        <v>2</v>
      </c>
      <c r="K571" s="72" t="str">
        <f t="shared" si="53"/>
        <v/>
      </c>
      <c r="L571" s="38" t="str">
        <f ca="1">VLOOKUP(B571,TA_Rubric!$A$1:$G$93,4+LEFT(Type!$B$1,1),)</f>
        <v>Não</v>
      </c>
    </row>
    <row r="572" spans="1:12" ht="63.95" customHeight="1" x14ac:dyDescent="0.25">
      <c r="A572" s="39">
        <f t="shared" ca="1" si="49"/>
        <v>7</v>
      </c>
      <c r="B572" s="39">
        <f t="shared" ca="1" si="50"/>
        <v>68</v>
      </c>
      <c r="C572" s="49"/>
      <c r="D572" s="16" t="b">
        <f t="shared" ca="1" si="54"/>
        <v>0</v>
      </c>
      <c r="E572" s="42" t="str">
        <f ca="1">_xlfn.IFNA(VLOOKUP(B572,Rubric[],2+VALUE(LEFT(Type!$B$1,1)),),"")</f>
        <v>3. Atividade em território nacional durante o período de referência - l) Indicação das jurisdições associadas a um risco mais elevado que tiveram operações com origem em ou destino para Portugal, com exceção das já reportadas ao abrigo nas alíneas e) e f), desde que o montante agregado das operações de ou para essas jurisdições seja igual ou superior, no período de referência, a € 1 000 000. - 33. ISO2</v>
      </c>
      <c r="F572" s="42" t="str">
        <f ca="1">_xlfn.IFNA(VLOOKUP(A572,Table4[[#All],[Id_Serv]:[Dsg_EN Servico]],2+VALUE(LEFT(Type!$B$1,1)),0),"")</f>
        <v>7. Envio de fundos</v>
      </c>
      <c r="G572" s="43" t="b">
        <f t="shared" ca="1" si="51"/>
        <v>0</v>
      </c>
      <c r="H572" s="73">
        <f t="shared" si="52"/>
        <v>10</v>
      </c>
      <c r="I572" s="73">
        <v>68</v>
      </c>
      <c r="J572" s="73">
        <v>2</v>
      </c>
      <c r="K572" s="72" t="str">
        <f t="shared" si="53"/>
        <v/>
      </c>
      <c r="L572" s="38" t="str">
        <f ca="1">VLOOKUP(B572,TA_Rubric!$A$1:$G$93,4+LEFT(Type!$B$1,1),)</f>
        <v>Não</v>
      </c>
    </row>
    <row r="573" spans="1:12" ht="63.95" customHeight="1" x14ac:dyDescent="0.25">
      <c r="A573" s="39">
        <f t="shared" ca="1" si="49"/>
        <v>7</v>
      </c>
      <c r="B573" s="39">
        <f t="shared" ca="1" si="50"/>
        <v>69</v>
      </c>
      <c r="C573" s="49"/>
      <c r="D573" s="16" t="b">
        <f t="shared" ca="1" si="54"/>
        <v>0</v>
      </c>
      <c r="E573" s="42" t="str">
        <f ca="1">_xlfn.IFNA(VLOOKUP(B573,Rubric[],2+VALUE(LEFT(Type!$B$1,1)),),"")</f>
        <v>3. Atividade em território nacional durante o período de referência - l) Indicação das jurisdições associadas a um risco mais elevado que tiveram operações com origem em ou destino para Portugal, com exceção das já reportadas ao abrigo nas alíneas e) e f), desde que o montante agregado das operações de ou para essas jurisdições seja igual ou superior, no período de referência, a € 1 000 000. - 34. ISO2</v>
      </c>
      <c r="F573" s="42" t="str">
        <f ca="1">_xlfn.IFNA(VLOOKUP(A573,Table4[[#All],[Id_Serv]:[Dsg_EN Servico]],2+VALUE(LEFT(Type!$B$1,1)),0),"")</f>
        <v>7. Envio de fundos</v>
      </c>
      <c r="G573" s="43" t="b">
        <f t="shared" ca="1" si="51"/>
        <v>0</v>
      </c>
      <c r="H573" s="73">
        <f t="shared" si="52"/>
        <v>10</v>
      </c>
      <c r="I573" s="73">
        <v>69</v>
      </c>
      <c r="J573" s="73">
        <v>2</v>
      </c>
      <c r="K573" s="72" t="str">
        <f t="shared" si="53"/>
        <v/>
      </c>
      <c r="L573" s="38" t="str">
        <f ca="1">VLOOKUP(B573,TA_Rubric!$A$1:$G$93,4+LEFT(Type!$B$1,1),)</f>
        <v>Não</v>
      </c>
    </row>
    <row r="574" spans="1:12" ht="63.95" customHeight="1" x14ac:dyDescent="0.25">
      <c r="A574" s="39">
        <f t="shared" ca="1" si="49"/>
        <v>7</v>
      </c>
      <c r="B574" s="39">
        <f t="shared" ca="1" si="50"/>
        <v>70</v>
      </c>
      <c r="C574" s="49"/>
      <c r="D574" s="16" t="b">
        <f t="shared" ca="1" si="54"/>
        <v>0</v>
      </c>
      <c r="E574" s="42" t="str">
        <f ca="1">_xlfn.IFNA(VLOOKUP(B574,Rubric[],2+VALUE(LEFT(Type!$B$1,1)),),"")</f>
        <v>3. Atividade em território nacional durante o período de referência - l) Indicação das jurisdições associadas a um risco mais elevado que tiveram operações com origem em ou destino para Portugal, com exceção das já reportadas ao abrigo nas alíneas e) e f), desde que o montante agregado das operações de ou para essas jurisdições seja igual ou superior, no período de referência, a € 1 000 000. - 35. ISO2</v>
      </c>
      <c r="F574" s="42" t="str">
        <f ca="1">_xlfn.IFNA(VLOOKUP(A574,Table4[[#All],[Id_Serv]:[Dsg_EN Servico]],2+VALUE(LEFT(Type!$B$1,1)),0),"")</f>
        <v>7. Envio de fundos</v>
      </c>
      <c r="G574" s="43" t="b">
        <f t="shared" ca="1" si="51"/>
        <v>0</v>
      </c>
      <c r="H574" s="73">
        <f t="shared" si="52"/>
        <v>10</v>
      </c>
      <c r="I574" s="73">
        <v>70</v>
      </c>
      <c r="J574" s="73">
        <v>2</v>
      </c>
      <c r="K574" s="72" t="str">
        <f t="shared" si="53"/>
        <v/>
      </c>
      <c r="L574" s="38" t="str">
        <f ca="1">VLOOKUP(B574,TA_Rubric!$A$1:$G$93,4+LEFT(Type!$B$1,1),)</f>
        <v>Não</v>
      </c>
    </row>
    <row r="575" spans="1:12" ht="63.95" customHeight="1" x14ac:dyDescent="0.25">
      <c r="A575" s="39">
        <f t="shared" ca="1" si="49"/>
        <v>7</v>
      </c>
      <c r="B575" s="39">
        <f t="shared" ca="1" si="50"/>
        <v>71</v>
      </c>
      <c r="C575" s="49"/>
      <c r="D575" s="16" t="b">
        <f t="shared" ca="1" si="54"/>
        <v>0</v>
      </c>
      <c r="E575" s="42" t="str">
        <f ca="1">_xlfn.IFNA(VLOOKUP(B575,Rubric[],2+VALUE(LEFT(Type!$B$1,1)),),"")</f>
        <v>3. Atividade em território nacional durante o período de referência - l) Indicação das jurisdições associadas a um risco mais elevado que tiveram operações com origem em ou destino para Portugal, com exceção das já reportadas ao abrigo nas alíneas e) e f), desde que o montante agregado das operações de ou para essas jurisdições seja igual ou superior, no período de referência, a € 1 000 000. - 36. ISO2</v>
      </c>
      <c r="F575" s="42" t="str">
        <f ca="1">_xlfn.IFNA(VLOOKUP(A575,Table4[[#All],[Id_Serv]:[Dsg_EN Servico]],2+VALUE(LEFT(Type!$B$1,1)),0),"")</f>
        <v>7. Envio de fundos</v>
      </c>
      <c r="G575" s="43" t="b">
        <f t="shared" ca="1" si="51"/>
        <v>0</v>
      </c>
      <c r="H575" s="73">
        <f t="shared" si="52"/>
        <v>10</v>
      </c>
      <c r="I575" s="73">
        <v>71</v>
      </c>
      <c r="J575" s="73">
        <v>2</v>
      </c>
      <c r="K575" s="72" t="str">
        <f t="shared" si="53"/>
        <v/>
      </c>
      <c r="L575" s="38" t="str">
        <f ca="1">VLOOKUP(B575,TA_Rubric!$A$1:$G$93,4+LEFT(Type!$B$1,1),)</f>
        <v>Não</v>
      </c>
    </row>
    <row r="576" spans="1:12" ht="63.95" customHeight="1" x14ac:dyDescent="0.25">
      <c r="A576" s="39">
        <f t="shared" ca="1" si="49"/>
        <v>7</v>
      </c>
      <c r="B576" s="39">
        <f t="shared" ca="1" si="50"/>
        <v>72</v>
      </c>
      <c r="C576" s="49"/>
      <c r="D576" s="16" t="b">
        <f t="shared" ca="1" si="54"/>
        <v>0</v>
      </c>
      <c r="E576" s="42" t="str">
        <f ca="1">_xlfn.IFNA(VLOOKUP(B576,Rubric[],2+VALUE(LEFT(Type!$B$1,1)),),"")</f>
        <v>3. Atividade em território nacional durante o período de referência - l) Indicação das jurisdições associadas a um risco mais elevado que tiveram operações com origem em ou destino para Portugal, com exceção das já reportadas ao abrigo nas alíneas e) e f), desde que o montante agregado das operações de ou para essas jurisdições seja igual ou superior, no período de referência, a € 1 000 000. - 37. ISO2</v>
      </c>
      <c r="F576" s="42" t="str">
        <f ca="1">_xlfn.IFNA(VLOOKUP(A576,Table4[[#All],[Id_Serv]:[Dsg_EN Servico]],2+VALUE(LEFT(Type!$B$1,1)),0),"")</f>
        <v>7. Envio de fundos</v>
      </c>
      <c r="G576" s="43" t="b">
        <f t="shared" ca="1" si="51"/>
        <v>0</v>
      </c>
      <c r="H576" s="73">
        <f t="shared" si="52"/>
        <v>10</v>
      </c>
      <c r="I576" s="73">
        <v>72</v>
      </c>
      <c r="J576" s="73">
        <v>2</v>
      </c>
      <c r="K576" s="72" t="str">
        <f t="shared" si="53"/>
        <v/>
      </c>
      <c r="L576" s="38" t="str">
        <f ca="1">VLOOKUP(B576,TA_Rubric!$A$1:$G$93,4+LEFT(Type!$B$1,1),)</f>
        <v>Não</v>
      </c>
    </row>
    <row r="577" spans="1:12" ht="63.95" customHeight="1" x14ac:dyDescent="0.25">
      <c r="A577" s="39">
        <f t="shared" ca="1" si="49"/>
        <v>7</v>
      </c>
      <c r="B577" s="39">
        <f t="shared" ca="1" si="50"/>
        <v>73</v>
      </c>
      <c r="C577" s="49"/>
      <c r="D577" s="16" t="b">
        <f t="shared" ca="1" si="54"/>
        <v>0</v>
      </c>
      <c r="E577" s="42" t="str">
        <f ca="1">_xlfn.IFNA(VLOOKUP(B577,Rubric[],2+VALUE(LEFT(Type!$B$1,1)),),"")</f>
        <v>3. Atividade em território nacional durante o período de referência - l) Indicação das jurisdições associadas a um risco mais elevado que tiveram operações com origem em ou destino para Portugal, com exceção das já reportadas ao abrigo nas alíneas e) e f), desde que o montante agregado das operações de ou para essas jurisdições seja igual ou superior, no período de referência, a € 1 000 000. - 38. ISO2</v>
      </c>
      <c r="F577" s="42" t="str">
        <f ca="1">_xlfn.IFNA(VLOOKUP(A577,Table4[[#All],[Id_Serv]:[Dsg_EN Servico]],2+VALUE(LEFT(Type!$B$1,1)),0),"")</f>
        <v>7. Envio de fundos</v>
      </c>
      <c r="G577" s="43" t="b">
        <f t="shared" ca="1" si="51"/>
        <v>0</v>
      </c>
      <c r="H577" s="73">
        <f t="shared" si="52"/>
        <v>10</v>
      </c>
      <c r="I577" s="73">
        <v>73</v>
      </c>
      <c r="J577" s="73">
        <v>2</v>
      </c>
      <c r="K577" s="72" t="str">
        <f t="shared" si="53"/>
        <v/>
      </c>
      <c r="L577" s="38" t="str">
        <f ca="1">VLOOKUP(B577,TA_Rubric!$A$1:$G$93,4+LEFT(Type!$B$1,1),)</f>
        <v>Não</v>
      </c>
    </row>
    <row r="578" spans="1:12" ht="63.95" customHeight="1" x14ac:dyDescent="0.25">
      <c r="A578" s="39">
        <f t="shared" ref="A578:A641" ca="1" si="55">INDIRECT("Type!"&amp;ADDRESS(H578,J578))</f>
        <v>7</v>
      </c>
      <c r="B578" s="39">
        <f t="shared" ref="B578:B641" ca="1" si="56">IF(A578="","",I578)</f>
        <v>74</v>
      </c>
      <c r="C578" s="49"/>
      <c r="D578" s="16" t="b">
        <f t="shared" ca="1" si="54"/>
        <v>0</v>
      </c>
      <c r="E578" s="42" t="str">
        <f ca="1">_xlfn.IFNA(VLOOKUP(B578,Rubric[],2+VALUE(LEFT(Type!$B$1,1)),),"")</f>
        <v>3. Atividade em território nacional durante o período de referência - l) Indicação das jurisdições associadas a um risco mais elevado que tiveram operações com origem em ou destino para Portugal, com exceção das já reportadas ao abrigo nas alíneas e) e f), desde que o montante agregado das operações de ou para essas jurisdições seja igual ou superior, no período de referência, a € 1 000 000. - 39. ISO2</v>
      </c>
      <c r="F578" s="42" t="str">
        <f ca="1">_xlfn.IFNA(VLOOKUP(A578,Table4[[#All],[Id_Serv]:[Dsg_EN Servico]],2+VALUE(LEFT(Type!$B$1,1)),0),"")</f>
        <v>7. Envio de fundos</v>
      </c>
      <c r="G578" s="43" t="b">
        <f t="shared" ref="G578:G641" ca="1" si="57">IF(A578="",FALSE,INDIRECT("Type!"&amp;ADDRESS(H578,J578+2)))</f>
        <v>0</v>
      </c>
      <c r="H578" s="73">
        <f t="shared" si="52"/>
        <v>10</v>
      </c>
      <c r="I578" s="73">
        <v>74</v>
      </c>
      <c r="J578" s="73">
        <v>2</v>
      </c>
      <c r="K578" s="72" t="str">
        <f t="shared" si="53"/>
        <v/>
      </c>
      <c r="L578" s="38" t="str">
        <f ca="1">VLOOKUP(B578,TA_Rubric!$A$1:$G$93,4+LEFT(Type!$B$1,1),)</f>
        <v>Não</v>
      </c>
    </row>
    <row r="579" spans="1:12" ht="63.95" customHeight="1" x14ac:dyDescent="0.25">
      <c r="A579" s="39">
        <f t="shared" ca="1" si="55"/>
        <v>7</v>
      </c>
      <c r="B579" s="39">
        <f t="shared" ca="1" si="56"/>
        <v>75</v>
      </c>
      <c r="C579" s="49"/>
      <c r="D579" s="16" t="b">
        <f t="shared" ca="1" si="54"/>
        <v>0</v>
      </c>
      <c r="E579" s="42" t="str">
        <f ca="1">_xlfn.IFNA(VLOOKUP(B579,Rubric[],2+VALUE(LEFT(Type!$B$1,1)),),"")</f>
        <v>3. Atividade em território nacional durante o período de referência - l) Indicação das jurisdições associadas a um risco mais elevado que tiveram operações com origem em ou destino para Portugal, com exceção das já reportadas ao abrigo nas alíneas e) e f), desde que o montante agregado das operações de ou para essas jurisdições seja igual ou superior, no período de referência, a € 1 000 000. - 40. ISO2</v>
      </c>
      <c r="F579" s="42" t="str">
        <f ca="1">_xlfn.IFNA(VLOOKUP(A579,Table4[[#All],[Id_Serv]:[Dsg_EN Servico]],2+VALUE(LEFT(Type!$B$1,1)),0),"")</f>
        <v>7. Envio de fundos</v>
      </c>
      <c r="G579" s="43" t="b">
        <f t="shared" ca="1" si="57"/>
        <v>0</v>
      </c>
      <c r="H579" s="73">
        <f t="shared" ref="H579:H642" si="58">IF(I578&gt;I579,H578+1,H578)</f>
        <v>10</v>
      </c>
      <c r="I579" s="73">
        <v>75</v>
      </c>
      <c r="J579" s="73">
        <v>2</v>
      </c>
      <c r="K579" s="72" t="str">
        <f t="shared" ref="K579:K642" si="59">IF(C579&lt;&gt;"",1,"")</f>
        <v/>
      </c>
      <c r="L579" s="38" t="str">
        <f ca="1">VLOOKUP(B579,TA_Rubric!$A$1:$G$93,4+LEFT(Type!$B$1,1),)</f>
        <v>Não</v>
      </c>
    </row>
    <row r="580" spans="1:12" ht="63.95" customHeight="1" x14ac:dyDescent="0.25">
      <c r="A580" s="39">
        <f t="shared" ca="1" si="55"/>
        <v>7</v>
      </c>
      <c r="B580" s="39">
        <f t="shared" ca="1" si="56"/>
        <v>76</v>
      </c>
      <c r="C580" s="49"/>
      <c r="D580" s="16" t="b">
        <f t="shared" ca="1" si="54"/>
        <v>0</v>
      </c>
      <c r="E580" s="42" t="str">
        <f ca="1">_xlfn.IFNA(VLOOKUP(B580,Rubric[],2+VALUE(LEFT(Type!$B$1,1)),),"")</f>
        <v>3. Atividade em território nacional durante o período de referência - l) Indicação das jurisdições associadas a um risco mais elevado que tiveram operações com origem em ou destino para Portugal, com exceção das já reportadas ao abrigo nas alíneas e) e f), desde que o montante agregado das operações de ou para essas jurisdições seja igual ou superior, no período de referência, a € 1 000 000. - 41. ISO2</v>
      </c>
      <c r="F580" s="42" t="str">
        <f ca="1">_xlfn.IFNA(VLOOKUP(A580,Table4[[#All],[Id_Serv]:[Dsg_EN Servico]],2+VALUE(LEFT(Type!$B$1,1)),0),"")</f>
        <v>7. Envio de fundos</v>
      </c>
      <c r="G580" s="43" t="b">
        <f t="shared" ca="1" si="57"/>
        <v>0</v>
      </c>
      <c r="H580" s="73">
        <f t="shared" si="58"/>
        <v>10</v>
      </c>
      <c r="I580" s="73">
        <v>76</v>
      </c>
      <c r="J580" s="73">
        <v>2</v>
      </c>
      <c r="K580" s="72" t="str">
        <f t="shared" si="59"/>
        <v/>
      </c>
      <c r="L580" s="38" t="str">
        <f ca="1">VLOOKUP(B580,TA_Rubric!$A$1:$G$93,4+LEFT(Type!$B$1,1),)</f>
        <v>Não</v>
      </c>
    </row>
    <row r="581" spans="1:12" ht="63.95" customHeight="1" x14ac:dyDescent="0.25">
      <c r="A581" s="39">
        <f t="shared" ca="1" si="55"/>
        <v>7</v>
      </c>
      <c r="B581" s="39">
        <f t="shared" ca="1" si="56"/>
        <v>77</v>
      </c>
      <c r="C581" s="49"/>
      <c r="D581" s="16" t="b">
        <f t="shared" ca="1" si="54"/>
        <v>0</v>
      </c>
      <c r="E581" s="42" t="str">
        <f ca="1">_xlfn.IFNA(VLOOKUP(B581,Rubric[],2+VALUE(LEFT(Type!$B$1,1)),),"")</f>
        <v>3. Atividade em território nacional durante o período de referência - l) Indicação das jurisdições associadas a um risco mais elevado que tiveram operações com origem em ou destino para Portugal, com exceção das já reportadas ao abrigo nas alíneas e) e f), desde que o montante agregado das operações de ou para essas jurisdições seja igual ou superior, no período de referência, a € 1 000 000. - 42. ISO2</v>
      </c>
      <c r="F581" s="42" t="str">
        <f ca="1">_xlfn.IFNA(VLOOKUP(A581,Table4[[#All],[Id_Serv]:[Dsg_EN Servico]],2+VALUE(LEFT(Type!$B$1,1)),0),"")</f>
        <v>7. Envio de fundos</v>
      </c>
      <c r="G581" s="43" t="b">
        <f t="shared" ca="1" si="57"/>
        <v>0</v>
      </c>
      <c r="H581" s="73">
        <f t="shared" si="58"/>
        <v>10</v>
      </c>
      <c r="I581" s="73">
        <v>77</v>
      </c>
      <c r="J581" s="73">
        <v>2</v>
      </c>
      <c r="K581" s="72" t="str">
        <f t="shared" si="59"/>
        <v/>
      </c>
      <c r="L581" s="38" t="str">
        <f ca="1">VLOOKUP(B581,TA_Rubric!$A$1:$G$93,4+LEFT(Type!$B$1,1),)</f>
        <v>Não</v>
      </c>
    </row>
    <row r="582" spans="1:12" ht="63.95" customHeight="1" x14ac:dyDescent="0.25">
      <c r="A582" s="39">
        <f t="shared" ca="1" si="55"/>
        <v>7</v>
      </c>
      <c r="B582" s="39">
        <f t="shared" ca="1" si="56"/>
        <v>78</v>
      </c>
      <c r="C582" s="49"/>
      <c r="D582" s="16" t="b">
        <f t="shared" ca="1" si="54"/>
        <v>0</v>
      </c>
      <c r="E582" s="42" t="str">
        <f ca="1">_xlfn.IFNA(VLOOKUP(B582,Rubric[],2+VALUE(LEFT(Type!$B$1,1)),),"")</f>
        <v>3. Atividade em território nacional durante o período de referência - l) Indicação das jurisdições associadas a um risco mais elevado que tiveram operações com origem em ou destino para Portugal, com exceção das já reportadas ao abrigo nas alíneas e) e f), desde que o montante agregado das operações de ou para essas jurisdições seja igual ou superior, no período de referência, a € 1 000 000. - 43. ISO2</v>
      </c>
      <c r="F582" s="42" t="str">
        <f ca="1">_xlfn.IFNA(VLOOKUP(A582,Table4[[#All],[Id_Serv]:[Dsg_EN Servico]],2+VALUE(LEFT(Type!$B$1,1)),0),"")</f>
        <v>7. Envio de fundos</v>
      </c>
      <c r="G582" s="43" t="b">
        <f t="shared" ca="1" si="57"/>
        <v>0</v>
      </c>
      <c r="H582" s="73">
        <f t="shared" si="58"/>
        <v>10</v>
      </c>
      <c r="I582" s="73">
        <v>78</v>
      </c>
      <c r="J582" s="73">
        <v>2</v>
      </c>
      <c r="K582" s="72" t="str">
        <f t="shared" si="59"/>
        <v/>
      </c>
      <c r="L582" s="38" t="str">
        <f ca="1">VLOOKUP(B582,TA_Rubric!$A$1:$G$93,4+LEFT(Type!$B$1,1),)</f>
        <v>Não</v>
      </c>
    </row>
    <row r="583" spans="1:12" ht="63.95" customHeight="1" x14ac:dyDescent="0.25">
      <c r="A583" s="39">
        <f t="shared" ca="1" si="55"/>
        <v>7</v>
      </c>
      <c r="B583" s="39">
        <f t="shared" ca="1" si="56"/>
        <v>79</v>
      </c>
      <c r="C583" s="49"/>
      <c r="D583" s="16" t="b">
        <f t="shared" ca="1" si="54"/>
        <v>0</v>
      </c>
      <c r="E583" s="42" t="str">
        <f ca="1">_xlfn.IFNA(VLOOKUP(B583,Rubric[],2+VALUE(LEFT(Type!$B$1,1)),),"")</f>
        <v>3. Atividade em território nacional durante o período de referência - l) Indicação das jurisdições associadas a um risco mais elevado que tiveram operações com origem em ou destino para Portugal, com exceção das já reportadas ao abrigo nas alíneas e) e f), desde que o montante agregado das operações de ou para essas jurisdições seja igual ou superior, no período de referência, a € 1 000 000. - 44. ISO2</v>
      </c>
      <c r="F583" s="42" t="str">
        <f ca="1">_xlfn.IFNA(VLOOKUP(A583,Table4[[#All],[Id_Serv]:[Dsg_EN Servico]],2+VALUE(LEFT(Type!$B$1,1)),0),"")</f>
        <v>7. Envio de fundos</v>
      </c>
      <c r="G583" s="43" t="b">
        <f t="shared" ca="1" si="57"/>
        <v>0</v>
      </c>
      <c r="H583" s="73">
        <f t="shared" si="58"/>
        <v>10</v>
      </c>
      <c r="I583" s="73">
        <v>79</v>
      </c>
      <c r="J583" s="73">
        <v>2</v>
      </c>
      <c r="K583" s="72" t="str">
        <f t="shared" si="59"/>
        <v/>
      </c>
      <c r="L583" s="38" t="str">
        <f ca="1">VLOOKUP(B583,TA_Rubric!$A$1:$G$93,4+LEFT(Type!$B$1,1),)</f>
        <v>Não</v>
      </c>
    </row>
    <row r="584" spans="1:12" ht="63.95" customHeight="1" x14ac:dyDescent="0.25">
      <c r="A584" s="39">
        <f t="shared" ca="1" si="55"/>
        <v>7</v>
      </c>
      <c r="B584" s="39">
        <f t="shared" ca="1" si="56"/>
        <v>80</v>
      </c>
      <c r="C584" s="49"/>
      <c r="D584" s="16" t="b">
        <f t="shared" ca="1" si="54"/>
        <v>0</v>
      </c>
      <c r="E584" s="42" t="str">
        <f ca="1">_xlfn.IFNA(VLOOKUP(B584,Rubric[],2+VALUE(LEFT(Type!$B$1,1)),),"")</f>
        <v>3. Atividade em território nacional durante o período de referência - l) Indicação das jurisdições associadas a um risco mais elevado que tiveram operações com origem em ou destino para Portugal, com exceção das já reportadas ao abrigo nas alíneas e) e f), desde que o montante agregado das operações de ou para essas jurisdições seja igual ou superior, no período de referência, a € 1 000 000. - 45. ISO2</v>
      </c>
      <c r="F584" s="42" t="str">
        <f ca="1">_xlfn.IFNA(VLOOKUP(A584,Table4[[#All],[Id_Serv]:[Dsg_EN Servico]],2+VALUE(LEFT(Type!$B$1,1)),0),"")</f>
        <v>7. Envio de fundos</v>
      </c>
      <c r="G584" s="43" t="b">
        <f t="shared" ca="1" si="57"/>
        <v>0</v>
      </c>
      <c r="H584" s="73">
        <f t="shared" si="58"/>
        <v>10</v>
      </c>
      <c r="I584" s="73">
        <v>80</v>
      </c>
      <c r="J584" s="73">
        <v>2</v>
      </c>
      <c r="K584" s="72" t="str">
        <f t="shared" si="59"/>
        <v/>
      </c>
      <c r="L584" s="38" t="str">
        <f ca="1">VLOOKUP(B584,TA_Rubric!$A$1:$G$93,4+LEFT(Type!$B$1,1),)</f>
        <v>Não</v>
      </c>
    </row>
    <row r="585" spans="1:12" ht="63.95" customHeight="1" x14ac:dyDescent="0.25">
      <c r="A585" s="39">
        <f t="shared" ca="1" si="55"/>
        <v>7</v>
      </c>
      <c r="B585" s="39">
        <f t="shared" ca="1" si="56"/>
        <v>81</v>
      </c>
      <c r="C585" s="49"/>
      <c r="D585" s="16" t="b">
        <f t="shared" ca="1" si="54"/>
        <v>0</v>
      </c>
      <c r="E585" s="42" t="str">
        <f ca="1">_xlfn.IFNA(VLOOKUP(B585,Rubric[],2+VALUE(LEFT(Type!$B$1,1)),),"")</f>
        <v>3. Atividade em território nacional durante o período de referência - l) Indicação das jurisdições associadas a um risco mais elevado que tiveram operações com origem em ou destino para Portugal, com exceção das já reportadas ao abrigo nas alíneas e) e f), desde que o montante agregado das operações de ou para essas jurisdições seja igual ou superior, no período de referência, a € 1 000 000. - 46. ISO2</v>
      </c>
      <c r="F585" s="42" t="str">
        <f ca="1">_xlfn.IFNA(VLOOKUP(A585,Table4[[#All],[Id_Serv]:[Dsg_EN Servico]],2+VALUE(LEFT(Type!$B$1,1)),0),"")</f>
        <v>7. Envio de fundos</v>
      </c>
      <c r="G585" s="43" t="b">
        <f t="shared" ca="1" si="57"/>
        <v>0</v>
      </c>
      <c r="H585" s="73">
        <f t="shared" si="58"/>
        <v>10</v>
      </c>
      <c r="I585" s="73">
        <v>81</v>
      </c>
      <c r="J585" s="73">
        <v>2</v>
      </c>
      <c r="K585" s="72" t="str">
        <f t="shared" si="59"/>
        <v/>
      </c>
      <c r="L585" s="38" t="str">
        <f ca="1">VLOOKUP(B585,TA_Rubric!$A$1:$G$93,4+LEFT(Type!$B$1,1),)</f>
        <v>Não</v>
      </c>
    </row>
    <row r="586" spans="1:12" ht="63.95" customHeight="1" x14ac:dyDescent="0.25">
      <c r="A586" s="39">
        <f t="shared" ca="1" si="55"/>
        <v>7</v>
      </c>
      <c r="B586" s="39">
        <f t="shared" ca="1" si="56"/>
        <v>82</v>
      </c>
      <c r="C586" s="49"/>
      <c r="D586" s="16" t="b">
        <f t="shared" ca="1" si="54"/>
        <v>0</v>
      </c>
      <c r="E586" s="42" t="str">
        <f ca="1">_xlfn.IFNA(VLOOKUP(B586,Rubric[],2+VALUE(LEFT(Type!$B$1,1)),),"")</f>
        <v>3. Atividade em território nacional durante o período de referência - l) Indicação das jurisdições associadas a um risco mais elevado que tiveram operações com origem em ou destino para Portugal, com exceção das já reportadas ao abrigo nas alíneas e) e f), desde que o montante agregado das operações de ou para essas jurisdições seja igual ou superior, no período de referência, a € 1 000 000. - 47. ISO2</v>
      </c>
      <c r="F586" s="42" t="str">
        <f ca="1">_xlfn.IFNA(VLOOKUP(A586,Table4[[#All],[Id_Serv]:[Dsg_EN Servico]],2+VALUE(LEFT(Type!$B$1,1)),0),"")</f>
        <v>7. Envio de fundos</v>
      </c>
      <c r="G586" s="43" t="b">
        <f t="shared" ca="1" si="57"/>
        <v>0</v>
      </c>
      <c r="H586" s="73">
        <f t="shared" si="58"/>
        <v>10</v>
      </c>
      <c r="I586" s="73">
        <v>82</v>
      </c>
      <c r="J586" s="73">
        <v>2</v>
      </c>
      <c r="K586" s="72" t="str">
        <f t="shared" si="59"/>
        <v/>
      </c>
      <c r="L586" s="38" t="str">
        <f ca="1">VLOOKUP(B586,TA_Rubric!$A$1:$G$93,4+LEFT(Type!$B$1,1),)</f>
        <v>Não</v>
      </c>
    </row>
    <row r="587" spans="1:12" ht="63.95" customHeight="1" x14ac:dyDescent="0.25">
      <c r="A587" s="39">
        <f t="shared" ca="1" si="55"/>
        <v>7</v>
      </c>
      <c r="B587" s="39">
        <f t="shared" ca="1" si="56"/>
        <v>83</v>
      </c>
      <c r="C587" s="49"/>
      <c r="D587" s="16" t="b">
        <f t="shared" ca="1" si="54"/>
        <v>0</v>
      </c>
      <c r="E587" s="42" t="str">
        <f ca="1">_xlfn.IFNA(VLOOKUP(B587,Rubric[],2+VALUE(LEFT(Type!$B$1,1)),),"")</f>
        <v>3. Atividade em território nacional durante o período de referência - l) Indicação das jurisdições associadas a um risco mais elevado que tiveram operações com origem em ou destino para Portugal, com exceção das já reportadas ao abrigo nas alíneas e) e f), desde que o montante agregado das operações de ou para essas jurisdições seja igual ou superior, no período de referência, a € 1 000 000. - 48. ISO2</v>
      </c>
      <c r="F587" s="42" t="str">
        <f ca="1">_xlfn.IFNA(VLOOKUP(A587,Table4[[#All],[Id_Serv]:[Dsg_EN Servico]],2+VALUE(LEFT(Type!$B$1,1)),0),"")</f>
        <v>7. Envio de fundos</v>
      </c>
      <c r="G587" s="43" t="b">
        <f t="shared" ca="1" si="57"/>
        <v>0</v>
      </c>
      <c r="H587" s="73">
        <f t="shared" si="58"/>
        <v>10</v>
      </c>
      <c r="I587" s="73">
        <v>83</v>
      </c>
      <c r="J587" s="73">
        <v>2</v>
      </c>
      <c r="K587" s="72" t="str">
        <f t="shared" si="59"/>
        <v/>
      </c>
      <c r="L587" s="38" t="str">
        <f ca="1">VLOOKUP(B587,TA_Rubric!$A$1:$G$93,4+LEFT(Type!$B$1,1),)</f>
        <v>Não</v>
      </c>
    </row>
    <row r="588" spans="1:12" ht="63.95" customHeight="1" x14ac:dyDescent="0.25">
      <c r="A588" s="39">
        <f t="shared" ca="1" si="55"/>
        <v>7</v>
      </c>
      <c r="B588" s="39">
        <f t="shared" ca="1" si="56"/>
        <v>84</v>
      </c>
      <c r="C588" s="49"/>
      <c r="D588" s="16" t="b">
        <f t="shared" ca="1" si="54"/>
        <v>0</v>
      </c>
      <c r="E588" s="42" t="str">
        <f ca="1">_xlfn.IFNA(VLOOKUP(B588,Rubric[],2+VALUE(LEFT(Type!$B$1,1)),),"")</f>
        <v>3. Atividade em território nacional durante o período de referência - l) Indicação das jurisdições associadas a um risco mais elevado que tiveram operações com origem em ou destino para Portugal, com exceção das já reportadas ao abrigo nas alíneas e) e f), desde que o montante agregado das operações de ou para essas jurisdições seja igual ou superior, no período de referência, a € 1 000 000. - 49. ISO2</v>
      </c>
      <c r="F588" s="42" t="str">
        <f ca="1">_xlfn.IFNA(VLOOKUP(A588,Table4[[#All],[Id_Serv]:[Dsg_EN Servico]],2+VALUE(LEFT(Type!$B$1,1)),0),"")</f>
        <v>7. Envio de fundos</v>
      </c>
      <c r="G588" s="43" t="b">
        <f t="shared" ca="1" si="57"/>
        <v>0</v>
      </c>
      <c r="H588" s="73">
        <f t="shared" si="58"/>
        <v>10</v>
      </c>
      <c r="I588" s="73">
        <v>84</v>
      </c>
      <c r="J588" s="73">
        <v>2</v>
      </c>
      <c r="K588" s="72" t="str">
        <f t="shared" si="59"/>
        <v/>
      </c>
      <c r="L588" s="38" t="str">
        <f ca="1">VLOOKUP(B588,TA_Rubric!$A$1:$G$93,4+LEFT(Type!$B$1,1),)</f>
        <v>Não</v>
      </c>
    </row>
    <row r="589" spans="1:12" ht="63.95" customHeight="1" x14ac:dyDescent="0.25">
      <c r="A589" s="39">
        <f t="shared" ca="1" si="55"/>
        <v>7</v>
      </c>
      <c r="B589" s="39">
        <f t="shared" ca="1" si="56"/>
        <v>85</v>
      </c>
      <c r="C589" s="49"/>
      <c r="D589" s="16" t="b">
        <f t="shared" ca="1" si="54"/>
        <v>0</v>
      </c>
      <c r="E589" s="42" t="str">
        <f ca="1">_xlfn.IFNA(VLOOKUP(B589,Rubric[],2+VALUE(LEFT(Type!$B$1,1)),),"")</f>
        <v>3. Atividade em território nacional durante o período de referência - l) Indicação das jurisdições associadas a um risco mais elevado que tiveram operações com origem em ou destino para Portugal, com exceção das já reportadas ao abrigo nas alíneas e) e f), desde que o montante agregado das operações de ou para essas jurisdições seja igual ou superior, no período de referência, a € 1 000 000. - 50. ISO2</v>
      </c>
      <c r="F589" s="42" t="str">
        <f ca="1">_xlfn.IFNA(VLOOKUP(A589,Table4[[#All],[Id_Serv]:[Dsg_EN Servico]],2+VALUE(LEFT(Type!$B$1,1)),0),"")</f>
        <v>7. Envio de fundos</v>
      </c>
      <c r="G589" s="43" t="b">
        <f t="shared" ca="1" si="57"/>
        <v>0</v>
      </c>
      <c r="H589" s="73">
        <f t="shared" si="58"/>
        <v>10</v>
      </c>
      <c r="I589" s="73">
        <v>85</v>
      </c>
      <c r="J589" s="73">
        <v>2</v>
      </c>
      <c r="K589" s="72" t="str">
        <f t="shared" si="59"/>
        <v/>
      </c>
      <c r="L589" s="38" t="str">
        <f ca="1">VLOOKUP(B589,TA_Rubric!$A$1:$G$93,4+LEFT(Type!$B$1,1),)</f>
        <v>Não</v>
      </c>
    </row>
    <row r="590" spans="1:12" ht="63.95" customHeight="1" x14ac:dyDescent="0.25">
      <c r="A590" s="38" t="str">
        <f t="shared" ca="1" si="55"/>
        <v/>
      </c>
      <c r="B590" s="38" t="str">
        <f t="shared" ca="1" si="56"/>
        <v/>
      </c>
      <c r="C590" s="49"/>
      <c r="D590" s="15" t="b">
        <f t="shared" ca="1" si="54"/>
        <v>0</v>
      </c>
      <c r="E590" s="40" t="str">
        <f ca="1">_xlfn.IFNA(VLOOKUP(B590,Rubric[],2+VALUE(LEFT(Type!$B$1,1)),),"")</f>
        <v/>
      </c>
      <c r="F590" s="40" t="str">
        <f ca="1">_xlfn.IFNA(VLOOKUP(A590,Table4[[#All],[Id_Serv]:[Dsg_EN Servico]],2+VALUE(LEFT(Type!$B$1,1)),0),"")</f>
        <v/>
      </c>
      <c r="G590" s="41" t="b">
        <f t="shared" ca="1" si="57"/>
        <v>0</v>
      </c>
      <c r="H590" s="72">
        <f t="shared" si="58"/>
        <v>11</v>
      </c>
      <c r="I590" s="72">
        <v>2</v>
      </c>
      <c r="J590" s="72">
        <v>2</v>
      </c>
      <c r="K590" s="72" t="str">
        <f t="shared" si="59"/>
        <v/>
      </c>
      <c r="L590" s="38" t="e">
        <f ca="1">VLOOKUP(B590,TA_Rubric!$A$1:$G$93,4+LEFT(Type!$B$1,1),)</f>
        <v>#N/A</v>
      </c>
    </row>
    <row r="591" spans="1:12" ht="63.95" customHeight="1" x14ac:dyDescent="0.25">
      <c r="A591" s="39" t="str">
        <f t="shared" ca="1" si="55"/>
        <v/>
      </c>
      <c r="B591" s="39" t="str">
        <f t="shared" ca="1" si="56"/>
        <v/>
      </c>
      <c r="C591" s="49"/>
      <c r="D591" s="16" t="b">
        <f t="shared" ca="1" si="54"/>
        <v>0</v>
      </c>
      <c r="E591" s="42" t="str">
        <f ca="1">_xlfn.IFNA(VLOOKUP(B591,Rubric[],2+VALUE(LEFT(Type!$B$1,1)),),"")</f>
        <v/>
      </c>
      <c r="F591" s="42" t="str">
        <f ca="1">_xlfn.IFNA(VLOOKUP(A591,Table4[[#All],[Id_Serv]:[Dsg_EN Servico]],2+VALUE(LEFT(Type!$B$1,1)),0),"")</f>
        <v/>
      </c>
      <c r="G591" s="43" t="b">
        <f t="shared" ca="1" si="57"/>
        <v>0</v>
      </c>
      <c r="H591" s="73">
        <f t="shared" si="58"/>
        <v>11</v>
      </c>
      <c r="I591" s="73">
        <v>3</v>
      </c>
      <c r="J591" s="73">
        <v>2</v>
      </c>
      <c r="K591" s="72" t="str">
        <f t="shared" si="59"/>
        <v/>
      </c>
      <c r="L591" s="38" t="e">
        <f ca="1">VLOOKUP(B591,TA_Rubric!$A$1:$G$93,4+LEFT(Type!$B$1,1),)</f>
        <v>#N/A</v>
      </c>
    </row>
    <row r="592" spans="1:12" ht="63.95" customHeight="1" x14ac:dyDescent="0.25">
      <c r="A592" s="39" t="str">
        <f t="shared" ca="1" si="55"/>
        <v/>
      </c>
      <c r="B592" s="39" t="str">
        <f t="shared" ca="1" si="56"/>
        <v/>
      </c>
      <c r="C592" s="49"/>
      <c r="D592" s="16" t="b">
        <f t="shared" ca="1" si="54"/>
        <v>0</v>
      </c>
      <c r="E592" s="42" t="str">
        <f ca="1">_xlfn.IFNA(VLOOKUP(B592,Rubric[],2+VALUE(LEFT(Type!$B$1,1)),),"")</f>
        <v/>
      </c>
      <c r="F592" s="42" t="str">
        <f ca="1">_xlfn.IFNA(VLOOKUP(A592,Table4[[#All],[Id_Serv]:[Dsg_EN Servico]],2+VALUE(LEFT(Type!$B$1,1)),0),"")</f>
        <v/>
      </c>
      <c r="G592" s="43" t="b">
        <f t="shared" ca="1" si="57"/>
        <v>0</v>
      </c>
      <c r="H592" s="73">
        <f t="shared" si="58"/>
        <v>11</v>
      </c>
      <c r="I592" s="73">
        <v>4</v>
      </c>
      <c r="J592" s="73">
        <v>2</v>
      </c>
      <c r="K592" s="72" t="str">
        <f t="shared" si="59"/>
        <v/>
      </c>
      <c r="L592" s="38" t="e">
        <f ca="1">VLOOKUP(B592,TA_Rubric!$A$1:$G$93,4+LEFT(Type!$B$1,1),)</f>
        <v>#N/A</v>
      </c>
    </row>
    <row r="593" spans="1:12" ht="63.95" customHeight="1" x14ac:dyDescent="0.25">
      <c r="A593" s="39" t="str">
        <f t="shared" ca="1" si="55"/>
        <v/>
      </c>
      <c r="B593" s="39" t="str">
        <f t="shared" ca="1" si="56"/>
        <v/>
      </c>
      <c r="C593" s="49"/>
      <c r="D593" s="16" t="b">
        <f t="shared" ca="1" si="54"/>
        <v>0</v>
      </c>
      <c r="E593" s="42" t="str">
        <f ca="1">_xlfn.IFNA(VLOOKUP(B593,Rubric[],2+VALUE(LEFT(Type!$B$1,1)),),"")</f>
        <v/>
      </c>
      <c r="F593" s="42" t="str">
        <f ca="1">_xlfn.IFNA(VLOOKUP(A593,Table4[[#All],[Id_Serv]:[Dsg_EN Servico]],2+VALUE(LEFT(Type!$B$1,1)),0),"")</f>
        <v/>
      </c>
      <c r="G593" s="43" t="b">
        <f t="shared" ca="1" si="57"/>
        <v>0</v>
      </c>
      <c r="H593" s="73">
        <f t="shared" si="58"/>
        <v>11</v>
      </c>
      <c r="I593" s="73">
        <v>5</v>
      </c>
      <c r="J593" s="73">
        <v>2</v>
      </c>
      <c r="K593" s="72" t="str">
        <f t="shared" si="59"/>
        <v/>
      </c>
      <c r="L593" s="38" t="e">
        <f ca="1">VLOOKUP(B593,TA_Rubric!$A$1:$G$93,4+LEFT(Type!$B$1,1),)</f>
        <v>#N/A</v>
      </c>
    </row>
    <row r="594" spans="1:12" ht="63.95" customHeight="1" x14ac:dyDescent="0.25">
      <c r="A594" s="39" t="str">
        <f t="shared" ca="1" si="55"/>
        <v/>
      </c>
      <c r="B594" s="39" t="str">
        <f t="shared" ca="1" si="56"/>
        <v/>
      </c>
      <c r="C594" s="49"/>
      <c r="D594" s="16" t="b">
        <f t="shared" ca="1" si="54"/>
        <v>0</v>
      </c>
      <c r="E594" s="42" t="str">
        <f ca="1">_xlfn.IFNA(VLOOKUP(B594,Rubric[],2+VALUE(LEFT(Type!$B$1,1)),),"")</f>
        <v/>
      </c>
      <c r="F594" s="42" t="str">
        <f ca="1">_xlfn.IFNA(VLOOKUP(A594,Table4[[#All],[Id_Serv]:[Dsg_EN Servico]],2+VALUE(LEFT(Type!$B$1,1)),0),"")</f>
        <v/>
      </c>
      <c r="G594" s="43" t="b">
        <f t="shared" ca="1" si="57"/>
        <v>0</v>
      </c>
      <c r="H594" s="73">
        <f t="shared" si="58"/>
        <v>11</v>
      </c>
      <c r="I594" s="73">
        <v>6</v>
      </c>
      <c r="J594" s="73">
        <v>2</v>
      </c>
      <c r="K594" s="72" t="str">
        <f t="shared" si="59"/>
        <v/>
      </c>
      <c r="L594" s="38" t="e">
        <f ca="1">VLOOKUP(B594,TA_Rubric!$A$1:$G$93,4+LEFT(Type!$B$1,1),)</f>
        <v>#N/A</v>
      </c>
    </row>
    <row r="595" spans="1:12" ht="63.95" customHeight="1" x14ac:dyDescent="0.25">
      <c r="A595" s="39" t="str">
        <f t="shared" ca="1" si="55"/>
        <v/>
      </c>
      <c r="B595" s="39" t="str">
        <f t="shared" ca="1" si="56"/>
        <v/>
      </c>
      <c r="C595" s="49"/>
      <c r="D595" s="16" t="b">
        <f t="shared" ca="1" si="54"/>
        <v>0</v>
      </c>
      <c r="E595" s="42" t="str">
        <f ca="1">_xlfn.IFNA(VLOOKUP(B595,Rubric[],2+VALUE(LEFT(Type!$B$1,1)),),"")</f>
        <v/>
      </c>
      <c r="F595" s="42" t="str">
        <f ca="1">_xlfn.IFNA(VLOOKUP(A595,Table4[[#All],[Id_Serv]:[Dsg_EN Servico]],2+VALUE(LEFT(Type!$B$1,1)),0),"")</f>
        <v/>
      </c>
      <c r="G595" s="43" t="b">
        <f t="shared" ca="1" si="57"/>
        <v>0</v>
      </c>
      <c r="H595" s="73">
        <f t="shared" si="58"/>
        <v>11</v>
      </c>
      <c r="I595" s="73">
        <v>7</v>
      </c>
      <c r="J595" s="73">
        <v>2</v>
      </c>
      <c r="K595" s="72" t="str">
        <f t="shared" si="59"/>
        <v/>
      </c>
      <c r="L595" s="38" t="e">
        <f ca="1">VLOOKUP(B595,TA_Rubric!$A$1:$G$93,4+LEFT(Type!$B$1,1),)</f>
        <v>#N/A</v>
      </c>
    </row>
    <row r="596" spans="1:12" ht="63.95" customHeight="1" x14ac:dyDescent="0.25">
      <c r="A596" s="39" t="str">
        <f t="shared" ca="1" si="55"/>
        <v/>
      </c>
      <c r="B596" s="39" t="str">
        <f t="shared" ca="1" si="56"/>
        <v/>
      </c>
      <c r="C596" s="49"/>
      <c r="D596" s="16" t="b">
        <f t="shared" ca="1" si="54"/>
        <v>0</v>
      </c>
      <c r="E596" s="42" t="str">
        <f ca="1">_xlfn.IFNA(VLOOKUP(B596,Rubric[],2+VALUE(LEFT(Type!$B$1,1)),),"")</f>
        <v/>
      </c>
      <c r="F596" s="42" t="str">
        <f ca="1">_xlfn.IFNA(VLOOKUP(A596,Table4[[#All],[Id_Serv]:[Dsg_EN Servico]],2+VALUE(LEFT(Type!$B$1,1)),0),"")</f>
        <v/>
      </c>
      <c r="G596" s="43" t="b">
        <f t="shared" ca="1" si="57"/>
        <v>0</v>
      </c>
      <c r="H596" s="73">
        <f t="shared" si="58"/>
        <v>11</v>
      </c>
      <c r="I596" s="73">
        <v>8</v>
      </c>
      <c r="J596" s="73">
        <v>2</v>
      </c>
      <c r="K596" s="72" t="str">
        <f t="shared" si="59"/>
        <v/>
      </c>
      <c r="L596" s="38" t="e">
        <f ca="1">VLOOKUP(B596,TA_Rubric!$A$1:$G$93,4+LEFT(Type!$B$1,1),)</f>
        <v>#N/A</v>
      </c>
    </row>
    <row r="597" spans="1:12" ht="63.95" customHeight="1" x14ac:dyDescent="0.25">
      <c r="A597" s="39" t="str">
        <f t="shared" ca="1" si="55"/>
        <v/>
      </c>
      <c r="B597" s="39" t="str">
        <f t="shared" ca="1" si="56"/>
        <v/>
      </c>
      <c r="C597" s="49"/>
      <c r="D597" s="16" t="b">
        <f t="shared" ca="1" si="54"/>
        <v>0</v>
      </c>
      <c r="E597" s="42" t="str">
        <f ca="1">_xlfn.IFNA(VLOOKUP(B597,Rubric[],2+VALUE(LEFT(Type!$B$1,1)),),"")</f>
        <v/>
      </c>
      <c r="F597" s="42" t="str">
        <f ca="1">_xlfn.IFNA(VLOOKUP(A597,Table4[[#All],[Id_Serv]:[Dsg_EN Servico]],2+VALUE(LEFT(Type!$B$1,1)),0),"")</f>
        <v/>
      </c>
      <c r="G597" s="43" t="b">
        <f t="shared" ca="1" si="57"/>
        <v>0</v>
      </c>
      <c r="H597" s="73">
        <f t="shared" si="58"/>
        <v>11</v>
      </c>
      <c r="I597" s="73">
        <v>9</v>
      </c>
      <c r="J597" s="73">
        <v>2</v>
      </c>
      <c r="K597" s="72" t="str">
        <f t="shared" si="59"/>
        <v/>
      </c>
      <c r="L597" s="38" t="e">
        <f ca="1">VLOOKUP(B597,TA_Rubric!$A$1:$G$93,4+LEFT(Type!$B$1,1),)</f>
        <v>#N/A</v>
      </c>
    </row>
    <row r="598" spans="1:12" ht="63.95" customHeight="1" x14ac:dyDescent="0.25">
      <c r="A598" s="39" t="str">
        <f t="shared" ca="1" si="55"/>
        <v/>
      </c>
      <c r="B598" s="39" t="str">
        <f t="shared" ca="1" si="56"/>
        <v/>
      </c>
      <c r="C598" s="49"/>
      <c r="D598" s="16" t="b">
        <f t="shared" ca="1" si="54"/>
        <v>0</v>
      </c>
      <c r="E598" s="42" t="str">
        <f ca="1">_xlfn.IFNA(VLOOKUP(B598,Rubric[],2+VALUE(LEFT(Type!$B$1,1)),),"")</f>
        <v/>
      </c>
      <c r="F598" s="42" t="str">
        <f ca="1">_xlfn.IFNA(VLOOKUP(A598,Table4[[#All],[Id_Serv]:[Dsg_EN Servico]],2+VALUE(LEFT(Type!$B$1,1)),0),"")</f>
        <v/>
      </c>
      <c r="G598" s="43" t="b">
        <f t="shared" ca="1" si="57"/>
        <v>0</v>
      </c>
      <c r="H598" s="73">
        <f t="shared" si="58"/>
        <v>11</v>
      </c>
      <c r="I598" s="73">
        <v>10</v>
      </c>
      <c r="J598" s="73">
        <v>2</v>
      </c>
      <c r="K598" s="72" t="str">
        <f t="shared" si="59"/>
        <v/>
      </c>
      <c r="L598" s="38" t="e">
        <f ca="1">VLOOKUP(B598,TA_Rubric!$A$1:$G$93,4+LEFT(Type!$B$1,1),)</f>
        <v>#N/A</v>
      </c>
    </row>
    <row r="599" spans="1:12" ht="63.95" customHeight="1" x14ac:dyDescent="0.25">
      <c r="A599" s="39" t="str">
        <f t="shared" ca="1" si="55"/>
        <v/>
      </c>
      <c r="B599" s="39" t="str">
        <f t="shared" ca="1" si="56"/>
        <v/>
      </c>
      <c r="C599" s="49"/>
      <c r="D599" s="16" t="b">
        <f t="shared" ca="1" si="54"/>
        <v>0</v>
      </c>
      <c r="E599" s="42" t="str">
        <f ca="1">_xlfn.IFNA(VLOOKUP(B599,Rubric[],2+VALUE(LEFT(Type!$B$1,1)),),"")</f>
        <v/>
      </c>
      <c r="F599" s="42" t="str">
        <f ca="1">_xlfn.IFNA(VLOOKUP(A599,Table4[[#All],[Id_Serv]:[Dsg_EN Servico]],2+VALUE(LEFT(Type!$B$1,1)),0),"")</f>
        <v/>
      </c>
      <c r="G599" s="43" t="b">
        <f t="shared" ca="1" si="57"/>
        <v>0</v>
      </c>
      <c r="H599" s="73">
        <f t="shared" si="58"/>
        <v>11</v>
      </c>
      <c r="I599" s="73">
        <v>11</v>
      </c>
      <c r="J599" s="73">
        <v>2</v>
      </c>
      <c r="K599" s="72" t="str">
        <f t="shared" si="59"/>
        <v/>
      </c>
      <c r="L599" s="38" t="e">
        <f ca="1">VLOOKUP(B599,TA_Rubric!$A$1:$G$93,4+LEFT(Type!$B$1,1),)</f>
        <v>#N/A</v>
      </c>
    </row>
    <row r="600" spans="1:12" ht="63.95" customHeight="1" x14ac:dyDescent="0.25">
      <c r="A600" s="39" t="str">
        <f t="shared" ca="1" si="55"/>
        <v/>
      </c>
      <c r="B600" s="39" t="str">
        <f t="shared" ca="1" si="56"/>
        <v/>
      </c>
      <c r="C600" s="49"/>
      <c r="D600" s="16" t="b">
        <f t="shared" ca="1" si="54"/>
        <v>0</v>
      </c>
      <c r="E600" s="42" t="str">
        <f ca="1">_xlfn.IFNA(VLOOKUP(B600,Rubric[],2+VALUE(LEFT(Type!$B$1,1)),),"")</f>
        <v/>
      </c>
      <c r="F600" s="42" t="str">
        <f ca="1">_xlfn.IFNA(VLOOKUP(A600,Table4[[#All],[Id_Serv]:[Dsg_EN Servico]],2+VALUE(LEFT(Type!$B$1,1)),0),"")</f>
        <v/>
      </c>
      <c r="G600" s="43" t="b">
        <f t="shared" ca="1" si="57"/>
        <v>0</v>
      </c>
      <c r="H600" s="73">
        <f t="shared" si="58"/>
        <v>11</v>
      </c>
      <c r="I600" s="73">
        <v>12</v>
      </c>
      <c r="J600" s="73">
        <v>2</v>
      </c>
      <c r="K600" s="72" t="str">
        <f t="shared" si="59"/>
        <v/>
      </c>
      <c r="L600" s="38" t="e">
        <f ca="1">VLOOKUP(B600,TA_Rubric!$A$1:$G$93,4+LEFT(Type!$B$1,1),)</f>
        <v>#N/A</v>
      </c>
    </row>
    <row r="601" spans="1:12" ht="63.95" customHeight="1" x14ac:dyDescent="0.25">
      <c r="A601" s="39" t="str">
        <f t="shared" ca="1" si="55"/>
        <v/>
      </c>
      <c r="B601" s="39" t="str">
        <f t="shared" ca="1" si="56"/>
        <v/>
      </c>
      <c r="C601" s="49"/>
      <c r="D601" s="16" t="b">
        <f t="shared" ca="1" si="54"/>
        <v>0</v>
      </c>
      <c r="E601" s="42" t="str">
        <f ca="1">_xlfn.IFNA(VLOOKUP(B601,Rubric[],2+VALUE(LEFT(Type!$B$1,1)),),"")</f>
        <v/>
      </c>
      <c r="F601" s="42" t="str">
        <f ca="1">_xlfn.IFNA(VLOOKUP(A601,Table4[[#All],[Id_Serv]:[Dsg_EN Servico]],2+VALUE(LEFT(Type!$B$1,1)),0),"")</f>
        <v/>
      </c>
      <c r="G601" s="43" t="b">
        <f t="shared" ca="1" si="57"/>
        <v>0</v>
      </c>
      <c r="H601" s="73">
        <f t="shared" si="58"/>
        <v>11</v>
      </c>
      <c r="I601" s="73">
        <v>13</v>
      </c>
      <c r="J601" s="73">
        <v>2</v>
      </c>
      <c r="K601" s="72" t="str">
        <f t="shared" si="59"/>
        <v/>
      </c>
      <c r="L601" s="38" t="e">
        <f ca="1">VLOOKUP(B601,TA_Rubric!$A$1:$G$93,4+LEFT(Type!$B$1,1),)</f>
        <v>#N/A</v>
      </c>
    </row>
    <row r="602" spans="1:12" ht="63.95" customHeight="1" x14ac:dyDescent="0.25">
      <c r="A602" s="39" t="str">
        <f t="shared" ca="1" si="55"/>
        <v/>
      </c>
      <c r="B602" s="39" t="str">
        <f t="shared" ca="1" si="56"/>
        <v/>
      </c>
      <c r="C602" s="49"/>
      <c r="D602" s="16" t="b">
        <f t="shared" ca="1" si="54"/>
        <v>0</v>
      </c>
      <c r="E602" s="42" t="str">
        <f ca="1">_xlfn.IFNA(VLOOKUP(B602,Rubric[],2+VALUE(LEFT(Type!$B$1,1)),),"")</f>
        <v/>
      </c>
      <c r="F602" s="42" t="str">
        <f ca="1">_xlfn.IFNA(VLOOKUP(A602,Table4[[#All],[Id_Serv]:[Dsg_EN Servico]],2+VALUE(LEFT(Type!$B$1,1)),0),"")</f>
        <v/>
      </c>
      <c r="G602" s="43" t="b">
        <f t="shared" ca="1" si="57"/>
        <v>0</v>
      </c>
      <c r="H602" s="73">
        <f t="shared" si="58"/>
        <v>11</v>
      </c>
      <c r="I602" s="73">
        <v>14</v>
      </c>
      <c r="J602" s="73">
        <v>2</v>
      </c>
      <c r="K602" s="72" t="str">
        <f t="shared" si="59"/>
        <v/>
      </c>
      <c r="L602" s="38" t="e">
        <f ca="1">VLOOKUP(B602,TA_Rubric!$A$1:$G$93,4+LEFT(Type!$B$1,1),)</f>
        <v>#N/A</v>
      </c>
    </row>
    <row r="603" spans="1:12" ht="63.95" customHeight="1" x14ac:dyDescent="0.25">
      <c r="A603" s="39" t="str">
        <f t="shared" ca="1" si="55"/>
        <v/>
      </c>
      <c r="B603" s="39" t="str">
        <f t="shared" ca="1" si="56"/>
        <v/>
      </c>
      <c r="C603" s="49"/>
      <c r="D603" s="16" t="b">
        <f t="shared" ca="1" si="54"/>
        <v>0</v>
      </c>
      <c r="E603" s="42" t="str">
        <f ca="1">_xlfn.IFNA(VLOOKUP(B603,Rubric[],2+VALUE(LEFT(Type!$B$1,1)),),"")</f>
        <v/>
      </c>
      <c r="F603" s="42" t="str">
        <f ca="1">_xlfn.IFNA(VLOOKUP(A603,Table4[[#All],[Id_Serv]:[Dsg_EN Servico]],2+VALUE(LEFT(Type!$B$1,1)),0),"")</f>
        <v/>
      </c>
      <c r="G603" s="43" t="b">
        <f t="shared" ca="1" si="57"/>
        <v>0</v>
      </c>
      <c r="H603" s="73">
        <f t="shared" si="58"/>
        <v>11</v>
      </c>
      <c r="I603" s="73">
        <v>15</v>
      </c>
      <c r="J603" s="73">
        <v>2</v>
      </c>
      <c r="K603" s="72" t="str">
        <f t="shared" si="59"/>
        <v/>
      </c>
      <c r="L603" s="38" t="e">
        <f ca="1">VLOOKUP(B603,TA_Rubric!$A$1:$G$93,4+LEFT(Type!$B$1,1),)</f>
        <v>#N/A</v>
      </c>
    </row>
    <row r="604" spans="1:12" ht="63.95" customHeight="1" x14ac:dyDescent="0.25">
      <c r="A604" s="39" t="str">
        <f t="shared" ca="1" si="55"/>
        <v/>
      </c>
      <c r="B604" s="39" t="str">
        <f t="shared" ca="1" si="56"/>
        <v/>
      </c>
      <c r="C604" s="49"/>
      <c r="D604" s="16" t="b">
        <f t="shared" ca="1" si="54"/>
        <v>0</v>
      </c>
      <c r="E604" s="42" t="str">
        <f ca="1">_xlfn.IFNA(VLOOKUP(B604,Rubric[],2+VALUE(LEFT(Type!$B$1,1)),),"")</f>
        <v/>
      </c>
      <c r="F604" s="42" t="str">
        <f ca="1">_xlfn.IFNA(VLOOKUP(A604,Table4[[#All],[Id_Serv]:[Dsg_EN Servico]],2+VALUE(LEFT(Type!$B$1,1)),0),"")</f>
        <v/>
      </c>
      <c r="G604" s="43" t="b">
        <f t="shared" ca="1" si="57"/>
        <v>0</v>
      </c>
      <c r="H604" s="73">
        <f t="shared" si="58"/>
        <v>11</v>
      </c>
      <c r="I604" s="73">
        <v>16</v>
      </c>
      <c r="J604" s="73">
        <v>2</v>
      </c>
      <c r="K604" s="72" t="str">
        <f t="shared" si="59"/>
        <v/>
      </c>
      <c r="L604" s="38" t="e">
        <f ca="1">VLOOKUP(B604,TA_Rubric!$A$1:$G$93,4+LEFT(Type!$B$1,1),)</f>
        <v>#N/A</v>
      </c>
    </row>
    <row r="605" spans="1:12" ht="63.95" customHeight="1" x14ac:dyDescent="0.25">
      <c r="A605" s="39" t="str">
        <f t="shared" ca="1" si="55"/>
        <v/>
      </c>
      <c r="B605" s="39" t="str">
        <f t="shared" ca="1" si="56"/>
        <v/>
      </c>
      <c r="C605" s="49"/>
      <c r="D605" s="16" t="b">
        <f t="shared" ca="1" si="54"/>
        <v>0</v>
      </c>
      <c r="E605" s="42" t="str">
        <f ca="1">_xlfn.IFNA(VLOOKUP(B605,Rubric[],2+VALUE(LEFT(Type!$B$1,1)),),"")</f>
        <v/>
      </c>
      <c r="F605" s="42" t="str">
        <f ca="1">_xlfn.IFNA(VLOOKUP(A605,Table4[[#All],[Id_Serv]:[Dsg_EN Servico]],2+VALUE(LEFT(Type!$B$1,1)),0),"")</f>
        <v/>
      </c>
      <c r="G605" s="43" t="b">
        <f t="shared" ca="1" si="57"/>
        <v>0</v>
      </c>
      <c r="H605" s="73">
        <f t="shared" si="58"/>
        <v>11</v>
      </c>
      <c r="I605" s="73">
        <v>17</v>
      </c>
      <c r="J605" s="73">
        <v>2</v>
      </c>
      <c r="K605" s="72" t="str">
        <f t="shared" si="59"/>
        <v/>
      </c>
      <c r="L605" s="38" t="e">
        <f ca="1">VLOOKUP(B605,TA_Rubric!$A$1:$G$93,4+LEFT(Type!$B$1,1),)</f>
        <v>#N/A</v>
      </c>
    </row>
    <row r="606" spans="1:12" ht="63.95" customHeight="1" x14ac:dyDescent="0.25">
      <c r="A606" s="39" t="str">
        <f t="shared" ca="1" si="55"/>
        <v/>
      </c>
      <c r="B606" s="39" t="str">
        <f t="shared" ca="1" si="56"/>
        <v/>
      </c>
      <c r="C606" s="49"/>
      <c r="D606" s="16" t="b">
        <f t="shared" ref="D606:D669" ca="1" si="60">IF(G606=FALSE,FALSE,IF(ISBLANK(C606),FALSE,TRUE))</f>
        <v>0</v>
      </c>
      <c r="E606" s="42" t="str">
        <f ca="1">_xlfn.IFNA(VLOOKUP(B606,Rubric[],2+VALUE(LEFT(Type!$B$1,1)),),"")</f>
        <v/>
      </c>
      <c r="F606" s="42" t="str">
        <f ca="1">_xlfn.IFNA(VLOOKUP(A606,Table4[[#All],[Id_Serv]:[Dsg_EN Servico]],2+VALUE(LEFT(Type!$B$1,1)),0),"")</f>
        <v/>
      </c>
      <c r="G606" s="43" t="b">
        <f t="shared" ca="1" si="57"/>
        <v>0</v>
      </c>
      <c r="H606" s="73">
        <f t="shared" si="58"/>
        <v>11</v>
      </c>
      <c r="I606" s="73">
        <v>18</v>
      </c>
      <c r="J606" s="73">
        <v>2</v>
      </c>
      <c r="K606" s="72" t="str">
        <f t="shared" si="59"/>
        <v/>
      </c>
      <c r="L606" s="38" t="e">
        <f ca="1">VLOOKUP(B606,TA_Rubric!$A$1:$G$93,4+LEFT(Type!$B$1,1),)</f>
        <v>#N/A</v>
      </c>
    </row>
    <row r="607" spans="1:12" ht="63.95" customHeight="1" x14ac:dyDescent="0.25">
      <c r="A607" s="39" t="str">
        <f t="shared" ca="1" si="55"/>
        <v/>
      </c>
      <c r="B607" s="39" t="str">
        <f t="shared" ca="1" si="56"/>
        <v/>
      </c>
      <c r="C607" s="49"/>
      <c r="D607" s="16" t="b">
        <f t="shared" ca="1" si="60"/>
        <v>0</v>
      </c>
      <c r="E607" s="42" t="str">
        <f ca="1">_xlfn.IFNA(VLOOKUP(B607,Rubric[],2+VALUE(LEFT(Type!$B$1,1)),),"")</f>
        <v/>
      </c>
      <c r="F607" s="42" t="str">
        <f ca="1">_xlfn.IFNA(VLOOKUP(A607,Table4[[#All],[Id_Serv]:[Dsg_EN Servico]],2+VALUE(LEFT(Type!$B$1,1)),0),"")</f>
        <v/>
      </c>
      <c r="G607" s="43" t="b">
        <f t="shared" ca="1" si="57"/>
        <v>0</v>
      </c>
      <c r="H607" s="73">
        <f t="shared" si="58"/>
        <v>11</v>
      </c>
      <c r="I607" s="73">
        <v>19</v>
      </c>
      <c r="J607" s="73">
        <v>2</v>
      </c>
      <c r="K607" s="72" t="str">
        <f t="shared" si="59"/>
        <v/>
      </c>
      <c r="L607" s="38" t="e">
        <f ca="1">VLOOKUP(B607,TA_Rubric!$A$1:$G$93,4+LEFT(Type!$B$1,1),)</f>
        <v>#N/A</v>
      </c>
    </row>
    <row r="608" spans="1:12" ht="63.95" customHeight="1" x14ac:dyDescent="0.25">
      <c r="A608" s="39" t="str">
        <f t="shared" ca="1" si="55"/>
        <v/>
      </c>
      <c r="B608" s="39" t="str">
        <f t="shared" ca="1" si="56"/>
        <v/>
      </c>
      <c r="C608" s="49"/>
      <c r="D608" s="16" t="b">
        <f t="shared" ca="1" si="60"/>
        <v>0</v>
      </c>
      <c r="E608" s="42" t="str">
        <f ca="1">_xlfn.IFNA(VLOOKUP(B608,Rubric[],2+VALUE(LEFT(Type!$B$1,1)),),"")</f>
        <v/>
      </c>
      <c r="F608" s="42" t="str">
        <f ca="1">_xlfn.IFNA(VLOOKUP(A608,Table4[[#All],[Id_Serv]:[Dsg_EN Servico]],2+VALUE(LEFT(Type!$B$1,1)),0),"")</f>
        <v/>
      </c>
      <c r="G608" s="43" t="b">
        <f t="shared" ca="1" si="57"/>
        <v>0</v>
      </c>
      <c r="H608" s="73">
        <f t="shared" si="58"/>
        <v>11</v>
      </c>
      <c r="I608" s="73">
        <v>20</v>
      </c>
      <c r="J608" s="73">
        <v>2</v>
      </c>
      <c r="K608" s="72" t="str">
        <f t="shared" si="59"/>
        <v/>
      </c>
      <c r="L608" s="38" t="e">
        <f ca="1">VLOOKUP(B608,TA_Rubric!$A$1:$G$93,4+LEFT(Type!$B$1,1),)</f>
        <v>#N/A</v>
      </c>
    </row>
    <row r="609" spans="1:12" ht="63.95" customHeight="1" x14ac:dyDescent="0.25">
      <c r="A609" s="39" t="str">
        <f t="shared" ca="1" si="55"/>
        <v/>
      </c>
      <c r="B609" s="39" t="str">
        <f t="shared" ca="1" si="56"/>
        <v/>
      </c>
      <c r="C609" s="49"/>
      <c r="D609" s="16" t="b">
        <f t="shared" ca="1" si="60"/>
        <v>0</v>
      </c>
      <c r="E609" s="42" t="str">
        <f ca="1">_xlfn.IFNA(VLOOKUP(B609,Rubric[],2+VALUE(LEFT(Type!$B$1,1)),),"")</f>
        <v/>
      </c>
      <c r="F609" s="42" t="str">
        <f ca="1">_xlfn.IFNA(VLOOKUP(A609,Table4[[#All],[Id_Serv]:[Dsg_EN Servico]],2+VALUE(LEFT(Type!$B$1,1)),0),"")</f>
        <v/>
      </c>
      <c r="G609" s="43" t="b">
        <f t="shared" ca="1" si="57"/>
        <v>0</v>
      </c>
      <c r="H609" s="73">
        <f t="shared" si="58"/>
        <v>11</v>
      </c>
      <c r="I609" s="73">
        <v>21</v>
      </c>
      <c r="J609" s="73">
        <v>2</v>
      </c>
      <c r="K609" s="72" t="str">
        <f t="shared" si="59"/>
        <v/>
      </c>
      <c r="L609" s="38" t="e">
        <f ca="1">VLOOKUP(B609,TA_Rubric!$A$1:$G$93,4+LEFT(Type!$B$1,1),)</f>
        <v>#N/A</v>
      </c>
    </row>
    <row r="610" spans="1:12" ht="63.95" customHeight="1" x14ac:dyDescent="0.25">
      <c r="A610" s="39" t="str">
        <f t="shared" ca="1" si="55"/>
        <v/>
      </c>
      <c r="B610" s="39" t="str">
        <f t="shared" ca="1" si="56"/>
        <v/>
      </c>
      <c r="C610" s="49"/>
      <c r="D610" s="16" t="b">
        <f t="shared" ca="1" si="60"/>
        <v>0</v>
      </c>
      <c r="E610" s="42" t="str">
        <f ca="1">_xlfn.IFNA(VLOOKUP(B610,Rubric[],2+VALUE(LEFT(Type!$B$1,1)),),"")</f>
        <v/>
      </c>
      <c r="F610" s="42" t="str">
        <f ca="1">_xlfn.IFNA(VLOOKUP(A610,Table4[[#All],[Id_Serv]:[Dsg_EN Servico]],2+VALUE(LEFT(Type!$B$1,1)),0),"")</f>
        <v/>
      </c>
      <c r="G610" s="43" t="b">
        <f t="shared" ca="1" si="57"/>
        <v>0</v>
      </c>
      <c r="H610" s="73">
        <f t="shared" si="58"/>
        <v>11</v>
      </c>
      <c r="I610" s="73">
        <v>22</v>
      </c>
      <c r="J610" s="73">
        <v>2</v>
      </c>
      <c r="K610" s="72" t="str">
        <f t="shared" si="59"/>
        <v/>
      </c>
      <c r="L610" s="38" t="e">
        <f ca="1">VLOOKUP(B610,TA_Rubric!$A$1:$G$93,4+LEFT(Type!$B$1,1),)</f>
        <v>#N/A</v>
      </c>
    </row>
    <row r="611" spans="1:12" ht="63.95" customHeight="1" x14ac:dyDescent="0.25">
      <c r="A611" s="39" t="str">
        <f t="shared" ca="1" si="55"/>
        <v/>
      </c>
      <c r="B611" s="39" t="str">
        <f t="shared" ca="1" si="56"/>
        <v/>
      </c>
      <c r="C611" s="49"/>
      <c r="D611" s="16" t="b">
        <f t="shared" ca="1" si="60"/>
        <v>0</v>
      </c>
      <c r="E611" s="42" t="str">
        <f ca="1">_xlfn.IFNA(VLOOKUP(B611,Rubric[],2+VALUE(LEFT(Type!$B$1,1)),),"")</f>
        <v/>
      </c>
      <c r="F611" s="42" t="str">
        <f ca="1">_xlfn.IFNA(VLOOKUP(A611,Table4[[#All],[Id_Serv]:[Dsg_EN Servico]],2+VALUE(LEFT(Type!$B$1,1)),0),"")</f>
        <v/>
      </c>
      <c r="G611" s="43" t="b">
        <f t="shared" ca="1" si="57"/>
        <v>0</v>
      </c>
      <c r="H611" s="73">
        <f t="shared" si="58"/>
        <v>11</v>
      </c>
      <c r="I611" s="73">
        <v>23</v>
      </c>
      <c r="J611" s="73">
        <v>2</v>
      </c>
      <c r="K611" s="72" t="str">
        <f t="shared" si="59"/>
        <v/>
      </c>
      <c r="L611" s="38" t="e">
        <f ca="1">VLOOKUP(B611,TA_Rubric!$A$1:$G$93,4+LEFT(Type!$B$1,1),)</f>
        <v>#N/A</v>
      </c>
    </row>
    <row r="612" spans="1:12" ht="63.95" customHeight="1" x14ac:dyDescent="0.25">
      <c r="A612" s="39" t="str">
        <f t="shared" ca="1" si="55"/>
        <v/>
      </c>
      <c r="B612" s="39" t="str">
        <f t="shared" ca="1" si="56"/>
        <v/>
      </c>
      <c r="C612" s="49"/>
      <c r="D612" s="16" t="b">
        <f t="shared" ca="1" si="60"/>
        <v>0</v>
      </c>
      <c r="E612" s="42" t="str">
        <f ca="1">_xlfn.IFNA(VLOOKUP(B612,Rubric[],2+VALUE(LEFT(Type!$B$1,1)),),"")</f>
        <v/>
      </c>
      <c r="F612" s="42" t="str">
        <f ca="1">_xlfn.IFNA(VLOOKUP(A612,Table4[[#All],[Id_Serv]:[Dsg_EN Servico]],2+VALUE(LEFT(Type!$B$1,1)),0),"")</f>
        <v/>
      </c>
      <c r="G612" s="43" t="b">
        <f t="shared" ca="1" si="57"/>
        <v>0</v>
      </c>
      <c r="H612" s="73">
        <f t="shared" si="58"/>
        <v>11</v>
      </c>
      <c r="I612" s="73">
        <v>24</v>
      </c>
      <c r="J612" s="73">
        <v>2</v>
      </c>
      <c r="K612" s="72" t="str">
        <f t="shared" si="59"/>
        <v/>
      </c>
      <c r="L612" s="38" t="e">
        <f ca="1">VLOOKUP(B612,TA_Rubric!$A$1:$G$93,4+LEFT(Type!$B$1,1),)</f>
        <v>#N/A</v>
      </c>
    </row>
    <row r="613" spans="1:12" ht="63.95" customHeight="1" x14ac:dyDescent="0.25">
      <c r="A613" s="39" t="str">
        <f t="shared" ca="1" si="55"/>
        <v/>
      </c>
      <c r="B613" s="39" t="str">
        <f t="shared" ca="1" si="56"/>
        <v/>
      </c>
      <c r="C613" s="49"/>
      <c r="D613" s="16" t="b">
        <f t="shared" ca="1" si="60"/>
        <v>0</v>
      </c>
      <c r="E613" s="42" t="str">
        <f ca="1">_xlfn.IFNA(VLOOKUP(B613,Rubric[],2+VALUE(LEFT(Type!$B$1,1)),),"")</f>
        <v/>
      </c>
      <c r="F613" s="42" t="str">
        <f ca="1">_xlfn.IFNA(VLOOKUP(A613,Table4[[#All],[Id_Serv]:[Dsg_EN Servico]],2+VALUE(LEFT(Type!$B$1,1)),0),"")</f>
        <v/>
      </c>
      <c r="G613" s="43" t="b">
        <f t="shared" ca="1" si="57"/>
        <v>0</v>
      </c>
      <c r="H613" s="73">
        <f t="shared" si="58"/>
        <v>11</v>
      </c>
      <c r="I613" s="73">
        <v>25</v>
      </c>
      <c r="J613" s="73">
        <v>2</v>
      </c>
      <c r="K613" s="72" t="str">
        <f t="shared" si="59"/>
        <v/>
      </c>
      <c r="L613" s="38" t="e">
        <f ca="1">VLOOKUP(B613,TA_Rubric!$A$1:$G$93,4+LEFT(Type!$B$1,1),)</f>
        <v>#N/A</v>
      </c>
    </row>
    <row r="614" spans="1:12" ht="63.95" customHeight="1" x14ac:dyDescent="0.25">
      <c r="A614" s="39" t="str">
        <f t="shared" ca="1" si="55"/>
        <v/>
      </c>
      <c r="B614" s="39" t="str">
        <f t="shared" ca="1" si="56"/>
        <v/>
      </c>
      <c r="C614" s="54"/>
      <c r="D614" s="16" t="b">
        <f t="shared" ca="1" si="60"/>
        <v>0</v>
      </c>
      <c r="E614" s="42" t="str">
        <f ca="1">_xlfn.IFNA(VLOOKUP(B614,Rubric[],2+VALUE(LEFT(Type!$B$1,1)),),"")</f>
        <v/>
      </c>
      <c r="F614" s="42" t="str">
        <f ca="1">_xlfn.IFNA(VLOOKUP(A614,Table4[[#All],[Id_Serv]:[Dsg_EN Servico]],2+VALUE(LEFT(Type!$B$1,1)),0),"")</f>
        <v/>
      </c>
      <c r="G614" s="43" t="b">
        <f t="shared" ca="1" si="57"/>
        <v>0</v>
      </c>
      <c r="H614" s="73">
        <f t="shared" si="58"/>
        <v>11</v>
      </c>
      <c r="I614" s="73">
        <v>26</v>
      </c>
      <c r="J614" s="73">
        <v>2</v>
      </c>
      <c r="K614" s="72" t="str">
        <f t="shared" si="59"/>
        <v/>
      </c>
      <c r="L614" s="38" t="e">
        <f ca="1">VLOOKUP(B614,TA_Rubric!$A$1:$G$93,4+LEFT(Type!$B$1,1),)</f>
        <v>#N/A</v>
      </c>
    </row>
    <row r="615" spans="1:12" ht="63.95" customHeight="1" x14ac:dyDescent="0.25">
      <c r="A615" s="39" t="str">
        <f t="shared" ca="1" si="55"/>
        <v/>
      </c>
      <c r="B615" s="39" t="str">
        <f t="shared" ca="1" si="56"/>
        <v/>
      </c>
      <c r="C615" s="54"/>
      <c r="D615" s="16" t="b">
        <f t="shared" ca="1" si="60"/>
        <v>0</v>
      </c>
      <c r="E615" s="42" t="str">
        <f ca="1">_xlfn.IFNA(VLOOKUP(B615,Rubric[],2+VALUE(LEFT(Type!$B$1,1)),),"")</f>
        <v/>
      </c>
      <c r="F615" s="42" t="str">
        <f ca="1">_xlfn.IFNA(VLOOKUP(A615,Table4[[#All],[Id_Serv]:[Dsg_EN Servico]],2+VALUE(LEFT(Type!$B$1,1)),0),"")</f>
        <v/>
      </c>
      <c r="G615" s="43" t="b">
        <f t="shared" ca="1" si="57"/>
        <v>0</v>
      </c>
      <c r="H615" s="73">
        <f t="shared" si="58"/>
        <v>11</v>
      </c>
      <c r="I615" s="73">
        <v>27</v>
      </c>
      <c r="J615" s="73">
        <v>2</v>
      </c>
      <c r="K615" s="72" t="str">
        <f t="shared" si="59"/>
        <v/>
      </c>
      <c r="L615" s="38" t="e">
        <f ca="1">VLOOKUP(B615,TA_Rubric!$A$1:$G$93,4+LEFT(Type!$B$1,1),)</f>
        <v>#N/A</v>
      </c>
    </row>
    <row r="616" spans="1:12" ht="63.95" customHeight="1" x14ac:dyDescent="0.25">
      <c r="A616" s="39" t="str">
        <f t="shared" ca="1" si="55"/>
        <v/>
      </c>
      <c r="B616" s="39" t="str">
        <f t="shared" ca="1" si="56"/>
        <v/>
      </c>
      <c r="C616" s="54"/>
      <c r="D616" s="16" t="b">
        <f t="shared" ca="1" si="60"/>
        <v>0</v>
      </c>
      <c r="E616" s="42" t="str">
        <f ca="1">_xlfn.IFNA(VLOOKUP(B616,Rubric[],2+VALUE(LEFT(Type!$B$1,1)),),"")</f>
        <v/>
      </c>
      <c r="F616" s="42" t="str">
        <f ca="1">_xlfn.IFNA(VLOOKUP(A616,Table4[[#All],[Id_Serv]:[Dsg_EN Servico]],2+VALUE(LEFT(Type!$B$1,1)),0),"")</f>
        <v/>
      </c>
      <c r="G616" s="43" t="b">
        <f t="shared" ca="1" si="57"/>
        <v>0</v>
      </c>
      <c r="H616" s="73">
        <f t="shared" si="58"/>
        <v>11</v>
      </c>
      <c r="I616" s="73">
        <v>28</v>
      </c>
      <c r="J616" s="73">
        <v>2</v>
      </c>
      <c r="K616" s="72" t="str">
        <f t="shared" si="59"/>
        <v/>
      </c>
      <c r="L616" s="38" t="e">
        <f ca="1">VLOOKUP(B616,TA_Rubric!$A$1:$G$93,4+LEFT(Type!$B$1,1),)</f>
        <v>#N/A</v>
      </c>
    </row>
    <row r="617" spans="1:12" ht="63.95" customHeight="1" x14ac:dyDescent="0.25">
      <c r="A617" s="39" t="str">
        <f t="shared" ca="1" si="55"/>
        <v/>
      </c>
      <c r="B617" s="39" t="str">
        <f t="shared" ca="1" si="56"/>
        <v/>
      </c>
      <c r="C617" s="54"/>
      <c r="D617" s="16" t="b">
        <f t="shared" ca="1" si="60"/>
        <v>0</v>
      </c>
      <c r="E617" s="42" t="str">
        <f ca="1">_xlfn.IFNA(VLOOKUP(B617,Rubric[],2+VALUE(LEFT(Type!$B$1,1)),),"")</f>
        <v/>
      </c>
      <c r="F617" s="42" t="str">
        <f ca="1">_xlfn.IFNA(VLOOKUP(A617,Table4[[#All],[Id_Serv]:[Dsg_EN Servico]],2+VALUE(LEFT(Type!$B$1,1)),0),"")</f>
        <v/>
      </c>
      <c r="G617" s="43" t="b">
        <f t="shared" ca="1" si="57"/>
        <v>0</v>
      </c>
      <c r="H617" s="73">
        <f t="shared" si="58"/>
        <v>11</v>
      </c>
      <c r="I617" s="73">
        <v>29</v>
      </c>
      <c r="J617" s="73">
        <v>2</v>
      </c>
      <c r="K617" s="72" t="str">
        <f t="shared" si="59"/>
        <v/>
      </c>
      <c r="L617" s="38" t="e">
        <f ca="1">VLOOKUP(B617,TA_Rubric!$A$1:$G$93,4+LEFT(Type!$B$1,1),)</f>
        <v>#N/A</v>
      </c>
    </row>
    <row r="618" spans="1:12" ht="63.95" customHeight="1" x14ac:dyDescent="0.25">
      <c r="A618" s="39" t="str">
        <f t="shared" ca="1" si="55"/>
        <v/>
      </c>
      <c r="B618" s="39" t="str">
        <f t="shared" ca="1" si="56"/>
        <v/>
      </c>
      <c r="C618" s="54"/>
      <c r="D618" s="16" t="b">
        <f t="shared" ca="1" si="60"/>
        <v>0</v>
      </c>
      <c r="E618" s="42" t="str">
        <f ca="1">_xlfn.IFNA(VLOOKUP(B618,Rubric[],2+VALUE(LEFT(Type!$B$1,1)),),"")</f>
        <v/>
      </c>
      <c r="F618" s="42" t="str">
        <f ca="1">_xlfn.IFNA(VLOOKUP(A618,Table4[[#All],[Id_Serv]:[Dsg_EN Servico]],2+VALUE(LEFT(Type!$B$1,1)),0),"")</f>
        <v/>
      </c>
      <c r="G618" s="43" t="b">
        <f t="shared" ca="1" si="57"/>
        <v>0</v>
      </c>
      <c r="H618" s="73">
        <f t="shared" si="58"/>
        <v>11</v>
      </c>
      <c r="I618" s="73">
        <v>30</v>
      </c>
      <c r="J618" s="73">
        <v>2</v>
      </c>
      <c r="K618" s="72" t="str">
        <f t="shared" si="59"/>
        <v/>
      </c>
      <c r="L618" s="38" t="e">
        <f ca="1">VLOOKUP(B618,TA_Rubric!$A$1:$G$93,4+LEFT(Type!$B$1,1),)</f>
        <v>#N/A</v>
      </c>
    </row>
    <row r="619" spans="1:12" ht="63.95" customHeight="1" x14ac:dyDescent="0.25">
      <c r="A619" s="39" t="str">
        <f t="shared" ca="1" si="55"/>
        <v/>
      </c>
      <c r="B619" s="39" t="str">
        <f t="shared" ca="1" si="56"/>
        <v/>
      </c>
      <c r="C619" s="49"/>
      <c r="D619" s="16" t="b">
        <f t="shared" ca="1" si="60"/>
        <v>0</v>
      </c>
      <c r="E619" s="42" t="str">
        <f ca="1">_xlfn.IFNA(VLOOKUP(B619,Rubric[],2+VALUE(LEFT(Type!$B$1,1)),),"")</f>
        <v/>
      </c>
      <c r="F619" s="42" t="str">
        <f ca="1">_xlfn.IFNA(VLOOKUP(A619,Table4[[#All],[Id_Serv]:[Dsg_EN Servico]],2+VALUE(LEFT(Type!$B$1,1)),0),"")</f>
        <v/>
      </c>
      <c r="G619" s="43" t="b">
        <f t="shared" ca="1" si="57"/>
        <v>0</v>
      </c>
      <c r="H619" s="73">
        <f t="shared" si="58"/>
        <v>11</v>
      </c>
      <c r="I619" s="73">
        <v>31</v>
      </c>
      <c r="J619" s="73">
        <v>2</v>
      </c>
      <c r="K619" s="72" t="str">
        <f t="shared" si="59"/>
        <v/>
      </c>
      <c r="L619" s="38" t="e">
        <f ca="1">VLOOKUP(B619,TA_Rubric!$A$1:$G$93,4+LEFT(Type!$B$1,1),)</f>
        <v>#N/A</v>
      </c>
    </row>
    <row r="620" spans="1:12" ht="63.95" customHeight="1" x14ac:dyDescent="0.25">
      <c r="A620" s="39" t="str">
        <f t="shared" ca="1" si="55"/>
        <v/>
      </c>
      <c r="B620" s="39" t="str">
        <f t="shared" ca="1" si="56"/>
        <v/>
      </c>
      <c r="C620" s="49"/>
      <c r="D620" s="16" t="b">
        <f t="shared" ca="1" si="60"/>
        <v>0</v>
      </c>
      <c r="E620" s="42" t="str">
        <f ca="1">_xlfn.IFNA(VLOOKUP(B620,Rubric[],2+VALUE(LEFT(Type!$B$1,1)),),"")</f>
        <v/>
      </c>
      <c r="F620" s="42" t="str">
        <f ca="1">_xlfn.IFNA(VLOOKUP(A620,Table4[[#All],[Id_Serv]:[Dsg_EN Servico]],2+VALUE(LEFT(Type!$B$1,1)),0),"")</f>
        <v/>
      </c>
      <c r="G620" s="43" t="b">
        <f t="shared" ca="1" si="57"/>
        <v>0</v>
      </c>
      <c r="H620" s="73">
        <f t="shared" si="58"/>
        <v>11</v>
      </c>
      <c r="I620" s="73">
        <v>32</v>
      </c>
      <c r="J620" s="73">
        <v>2</v>
      </c>
      <c r="K620" s="72" t="str">
        <f t="shared" si="59"/>
        <v/>
      </c>
      <c r="L620" s="38" t="e">
        <f ca="1">VLOOKUP(B620,TA_Rubric!$A$1:$G$93,4+LEFT(Type!$B$1,1),)</f>
        <v>#N/A</v>
      </c>
    </row>
    <row r="621" spans="1:12" ht="63.95" customHeight="1" x14ac:dyDescent="0.25">
      <c r="A621" s="39" t="str">
        <f t="shared" ca="1" si="55"/>
        <v/>
      </c>
      <c r="B621" s="39" t="str">
        <f t="shared" ca="1" si="56"/>
        <v/>
      </c>
      <c r="C621" s="49"/>
      <c r="D621" s="16" t="b">
        <f t="shared" ca="1" si="60"/>
        <v>0</v>
      </c>
      <c r="E621" s="42" t="str">
        <f ca="1">_xlfn.IFNA(VLOOKUP(B621,Rubric[],2+VALUE(LEFT(Type!$B$1,1)),),"")</f>
        <v/>
      </c>
      <c r="F621" s="42" t="str">
        <f ca="1">_xlfn.IFNA(VLOOKUP(A621,Table4[[#All],[Id_Serv]:[Dsg_EN Servico]],2+VALUE(LEFT(Type!$B$1,1)),0),"")</f>
        <v/>
      </c>
      <c r="G621" s="43" t="b">
        <f t="shared" ca="1" si="57"/>
        <v>0</v>
      </c>
      <c r="H621" s="73">
        <f t="shared" si="58"/>
        <v>11</v>
      </c>
      <c r="I621" s="73">
        <v>33</v>
      </c>
      <c r="J621" s="73">
        <v>2</v>
      </c>
      <c r="K621" s="72" t="str">
        <f t="shared" si="59"/>
        <v/>
      </c>
      <c r="L621" s="38" t="e">
        <f ca="1">VLOOKUP(B621,TA_Rubric!$A$1:$G$93,4+LEFT(Type!$B$1,1),)</f>
        <v>#N/A</v>
      </c>
    </row>
    <row r="622" spans="1:12" ht="63.95" customHeight="1" x14ac:dyDescent="0.25">
      <c r="A622" s="39" t="str">
        <f t="shared" ca="1" si="55"/>
        <v/>
      </c>
      <c r="B622" s="39" t="str">
        <f t="shared" ca="1" si="56"/>
        <v/>
      </c>
      <c r="C622" s="49"/>
      <c r="D622" s="16" t="b">
        <f t="shared" ca="1" si="60"/>
        <v>0</v>
      </c>
      <c r="E622" s="42" t="str">
        <f ca="1">_xlfn.IFNA(VLOOKUP(B622,Rubric[],2+VALUE(LEFT(Type!$B$1,1)),),"")</f>
        <v/>
      </c>
      <c r="F622" s="42" t="str">
        <f ca="1">_xlfn.IFNA(VLOOKUP(A622,Table4[[#All],[Id_Serv]:[Dsg_EN Servico]],2+VALUE(LEFT(Type!$B$1,1)),0),"")</f>
        <v/>
      </c>
      <c r="G622" s="43" t="b">
        <f t="shared" ca="1" si="57"/>
        <v>0</v>
      </c>
      <c r="H622" s="73">
        <f t="shared" si="58"/>
        <v>11</v>
      </c>
      <c r="I622" s="73">
        <v>34</v>
      </c>
      <c r="J622" s="73">
        <v>2</v>
      </c>
      <c r="K622" s="72" t="str">
        <f t="shared" si="59"/>
        <v/>
      </c>
      <c r="L622" s="38" t="e">
        <f ca="1">VLOOKUP(B622,TA_Rubric!$A$1:$G$93,4+LEFT(Type!$B$1,1),)</f>
        <v>#N/A</v>
      </c>
    </row>
    <row r="623" spans="1:12" ht="63.95" customHeight="1" x14ac:dyDescent="0.25">
      <c r="A623" s="39" t="str">
        <f t="shared" ca="1" si="55"/>
        <v/>
      </c>
      <c r="B623" s="39" t="str">
        <f t="shared" ca="1" si="56"/>
        <v/>
      </c>
      <c r="C623" s="49"/>
      <c r="D623" s="16" t="b">
        <f t="shared" ca="1" si="60"/>
        <v>0</v>
      </c>
      <c r="E623" s="42" t="str">
        <f ca="1">_xlfn.IFNA(VLOOKUP(B623,Rubric[],2+VALUE(LEFT(Type!$B$1,1)),),"")</f>
        <v/>
      </c>
      <c r="F623" s="42" t="str">
        <f ca="1">_xlfn.IFNA(VLOOKUP(A623,Table4[[#All],[Id_Serv]:[Dsg_EN Servico]],2+VALUE(LEFT(Type!$B$1,1)),0),"")</f>
        <v/>
      </c>
      <c r="G623" s="43" t="b">
        <f t="shared" ca="1" si="57"/>
        <v>0</v>
      </c>
      <c r="H623" s="73">
        <f t="shared" si="58"/>
        <v>11</v>
      </c>
      <c r="I623" s="73">
        <v>35</v>
      </c>
      <c r="J623" s="73">
        <v>2</v>
      </c>
      <c r="K623" s="72" t="str">
        <f t="shared" si="59"/>
        <v/>
      </c>
      <c r="L623" s="38" t="e">
        <f ca="1">VLOOKUP(B623,TA_Rubric!$A$1:$G$93,4+LEFT(Type!$B$1,1),)</f>
        <v>#N/A</v>
      </c>
    </row>
    <row r="624" spans="1:12" ht="63.95" customHeight="1" x14ac:dyDescent="0.25">
      <c r="A624" s="39" t="str">
        <f t="shared" ca="1" si="55"/>
        <v/>
      </c>
      <c r="B624" s="39" t="str">
        <f t="shared" ca="1" si="56"/>
        <v/>
      </c>
      <c r="C624" s="49"/>
      <c r="D624" s="16" t="b">
        <f t="shared" ca="1" si="60"/>
        <v>0</v>
      </c>
      <c r="E624" s="42" t="str">
        <f ca="1">_xlfn.IFNA(VLOOKUP(B624,Rubric[],2+VALUE(LEFT(Type!$B$1,1)),),"")</f>
        <v/>
      </c>
      <c r="F624" s="42" t="str">
        <f ca="1">_xlfn.IFNA(VLOOKUP(A624,Table4[[#All],[Id_Serv]:[Dsg_EN Servico]],2+VALUE(LEFT(Type!$B$1,1)),0),"")</f>
        <v/>
      </c>
      <c r="G624" s="43" t="b">
        <f t="shared" ca="1" si="57"/>
        <v>0</v>
      </c>
      <c r="H624" s="73">
        <f t="shared" si="58"/>
        <v>11</v>
      </c>
      <c r="I624" s="73">
        <v>36</v>
      </c>
      <c r="J624" s="73">
        <v>2</v>
      </c>
      <c r="K624" s="72" t="str">
        <f t="shared" si="59"/>
        <v/>
      </c>
      <c r="L624" s="38" t="e">
        <f ca="1">VLOOKUP(B624,TA_Rubric!$A$1:$G$93,4+LEFT(Type!$B$1,1),)</f>
        <v>#N/A</v>
      </c>
    </row>
    <row r="625" spans="1:12" ht="63.95" customHeight="1" x14ac:dyDescent="0.25">
      <c r="A625" s="39" t="str">
        <f t="shared" ca="1" si="55"/>
        <v/>
      </c>
      <c r="B625" s="39" t="str">
        <f t="shared" ca="1" si="56"/>
        <v/>
      </c>
      <c r="C625" s="49"/>
      <c r="D625" s="16" t="b">
        <f t="shared" ca="1" si="60"/>
        <v>0</v>
      </c>
      <c r="E625" s="42" t="str">
        <f ca="1">_xlfn.IFNA(VLOOKUP(B625,Rubric[],2+VALUE(LEFT(Type!$B$1,1)),),"")</f>
        <v/>
      </c>
      <c r="F625" s="42" t="str">
        <f ca="1">_xlfn.IFNA(VLOOKUP(A625,Table4[[#All],[Id_Serv]:[Dsg_EN Servico]],2+VALUE(LEFT(Type!$B$1,1)),0),"")</f>
        <v/>
      </c>
      <c r="G625" s="43" t="b">
        <f t="shared" ca="1" si="57"/>
        <v>0</v>
      </c>
      <c r="H625" s="73">
        <f t="shared" si="58"/>
        <v>11</v>
      </c>
      <c r="I625" s="73">
        <v>37</v>
      </c>
      <c r="J625" s="73">
        <v>2</v>
      </c>
      <c r="K625" s="72" t="str">
        <f t="shared" si="59"/>
        <v/>
      </c>
      <c r="L625" s="38" t="e">
        <f ca="1">VLOOKUP(B625,TA_Rubric!$A$1:$G$93,4+LEFT(Type!$B$1,1),)</f>
        <v>#N/A</v>
      </c>
    </row>
    <row r="626" spans="1:12" ht="63.95" customHeight="1" x14ac:dyDescent="0.25">
      <c r="A626" s="39" t="str">
        <f t="shared" ca="1" si="55"/>
        <v/>
      </c>
      <c r="B626" s="39" t="str">
        <f t="shared" ca="1" si="56"/>
        <v/>
      </c>
      <c r="C626" s="49"/>
      <c r="D626" s="16" t="b">
        <f t="shared" ca="1" si="60"/>
        <v>0</v>
      </c>
      <c r="E626" s="42" t="str">
        <f ca="1">_xlfn.IFNA(VLOOKUP(B626,Rubric[],2+VALUE(LEFT(Type!$B$1,1)),),"")</f>
        <v/>
      </c>
      <c r="F626" s="42" t="str">
        <f ca="1">_xlfn.IFNA(VLOOKUP(A626,Table4[[#All],[Id_Serv]:[Dsg_EN Servico]],2+VALUE(LEFT(Type!$B$1,1)),0),"")</f>
        <v/>
      </c>
      <c r="G626" s="43" t="b">
        <f t="shared" ca="1" si="57"/>
        <v>0</v>
      </c>
      <c r="H626" s="73">
        <f t="shared" si="58"/>
        <v>11</v>
      </c>
      <c r="I626" s="73">
        <v>38</v>
      </c>
      <c r="J626" s="73">
        <v>2</v>
      </c>
      <c r="K626" s="72" t="str">
        <f t="shared" si="59"/>
        <v/>
      </c>
      <c r="L626" s="38" t="e">
        <f ca="1">VLOOKUP(B626,TA_Rubric!$A$1:$G$93,4+LEFT(Type!$B$1,1),)</f>
        <v>#N/A</v>
      </c>
    </row>
    <row r="627" spans="1:12" ht="63.95" customHeight="1" x14ac:dyDescent="0.25">
      <c r="A627" s="39" t="str">
        <f t="shared" ca="1" si="55"/>
        <v/>
      </c>
      <c r="B627" s="39" t="str">
        <f t="shared" ca="1" si="56"/>
        <v/>
      </c>
      <c r="C627" s="49"/>
      <c r="D627" s="16" t="b">
        <f t="shared" ca="1" si="60"/>
        <v>0</v>
      </c>
      <c r="E627" s="42" t="str">
        <f ca="1">_xlfn.IFNA(VLOOKUP(B627,Rubric[],2+VALUE(LEFT(Type!$B$1,1)),),"")</f>
        <v/>
      </c>
      <c r="F627" s="42" t="str">
        <f ca="1">_xlfn.IFNA(VLOOKUP(A627,Table4[[#All],[Id_Serv]:[Dsg_EN Servico]],2+VALUE(LEFT(Type!$B$1,1)),0),"")</f>
        <v/>
      </c>
      <c r="G627" s="43" t="b">
        <f t="shared" ca="1" si="57"/>
        <v>0</v>
      </c>
      <c r="H627" s="73">
        <f t="shared" si="58"/>
        <v>11</v>
      </c>
      <c r="I627" s="73">
        <v>39</v>
      </c>
      <c r="J627" s="73">
        <v>2</v>
      </c>
      <c r="K627" s="72" t="str">
        <f t="shared" si="59"/>
        <v/>
      </c>
      <c r="L627" s="38" t="e">
        <f ca="1">VLOOKUP(B627,TA_Rubric!$A$1:$G$93,4+LEFT(Type!$B$1,1),)</f>
        <v>#N/A</v>
      </c>
    </row>
    <row r="628" spans="1:12" ht="63.95" customHeight="1" x14ac:dyDescent="0.25">
      <c r="A628" s="39" t="str">
        <f t="shared" ca="1" si="55"/>
        <v/>
      </c>
      <c r="B628" s="39" t="str">
        <f t="shared" ca="1" si="56"/>
        <v/>
      </c>
      <c r="C628" s="49"/>
      <c r="D628" s="16" t="b">
        <f t="shared" ca="1" si="60"/>
        <v>0</v>
      </c>
      <c r="E628" s="42" t="str">
        <f ca="1">_xlfn.IFNA(VLOOKUP(B628,Rubric[],2+VALUE(LEFT(Type!$B$1,1)),),"")</f>
        <v/>
      </c>
      <c r="F628" s="42" t="str">
        <f ca="1">_xlfn.IFNA(VLOOKUP(A628,Table4[[#All],[Id_Serv]:[Dsg_EN Servico]],2+VALUE(LEFT(Type!$B$1,1)),0),"")</f>
        <v/>
      </c>
      <c r="G628" s="43" t="b">
        <f t="shared" ca="1" si="57"/>
        <v>0</v>
      </c>
      <c r="H628" s="73">
        <f t="shared" si="58"/>
        <v>11</v>
      </c>
      <c r="I628" s="73">
        <v>40</v>
      </c>
      <c r="J628" s="73">
        <v>2</v>
      </c>
      <c r="K628" s="72" t="str">
        <f t="shared" si="59"/>
        <v/>
      </c>
      <c r="L628" s="38" t="e">
        <f ca="1">VLOOKUP(B628,TA_Rubric!$A$1:$G$93,4+LEFT(Type!$B$1,1),)</f>
        <v>#N/A</v>
      </c>
    </row>
    <row r="629" spans="1:12" ht="63.95" customHeight="1" x14ac:dyDescent="0.25">
      <c r="A629" s="39" t="str">
        <f t="shared" ca="1" si="55"/>
        <v/>
      </c>
      <c r="B629" s="39" t="str">
        <f t="shared" ca="1" si="56"/>
        <v/>
      </c>
      <c r="C629" s="49"/>
      <c r="D629" s="16" t="b">
        <f t="shared" ca="1" si="60"/>
        <v>0</v>
      </c>
      <c r="E629" s="42" t="str">
        <f ca="1">_xlfn.IFNA(VLOOKUP(B629,Rubric[],2+VALUE(LEFT(Type!$B$1,1)),),"")</f>
        <v/>
      </c>
      <c r="F629" s="42" t="str">
        <f ca="1">_xlfn.IFNA(VLOOKUP(A629,Table4[[#All],[Id_Serv]:[Dsg_EN Servico]],2+VALUE(LEFT(Type!$B$1,1)),0),"")</f>
        <v/>
      </c>
      <c r="G629" s="43" t="b">
        <f t="shared" ca="1" si="57"/>
        <v>0</v>
      </c>
      <c r="H629" s="73">
        <f t="shared" si="58"/>
        <v>11</v>
      </c>
      <c r="I629" s="73">
        <v>41</v>
      </c>
      <c r="J629" s="73">
        <v>2</v>
      </c>
      <c r="K629" s="72" t="str">
        <f t="shared" si="59"/>
        <v/>
      </c>
      <c r="L629" s="38" t="e">
        <f ca="1">VLOOKUP(B629,TA_Rubric!$A$1:$G$93,4+LEFT(Type!$B$1,1),)</f>
        <v>#N/A</v>
      </c>
    </row>
    <row r="630" spans="1:12" ht="63.95" customHeight="1" x14ac:dyDescent="0.25">
      <c r="A630" s="39" t="str">
        <f t="shared" ca="1" si="55"/>
        <v/>
      </c>
      <c r="B630" s="39" t="str">
        <f t="shared" ca="1" si="56"/>
        <v/>
      </c>
      <c r="C630" s="49"/>
      <c r="D630" s="16" t="b">
        <f t="shared" ca="1" si="60"/>
        <v>0</v>
      </c>
      <c r="E630" s="42" t="str">
        <f ca="1">_xlfn.IFNA(VLOOKUP(B630,Rubric[],2+VALUE(LEFT(Type!$B$1,1)),),"")</f>
        <v/>
      </c>
      <c r="F630" s="42" t="str">
        <f ca="1">_xlfn.IFNA(VLOOKUP(A630,Table4[[#All],[Id_Serv]:[Dsg_EN Servico]],2+VALUE(LEFT(Type!$B$1,1)),0),"")</f>
        <v/>
      </c>
      <c r="G630" s="43" t="b">
        <f t="shared" ca="1" si="57"/>
        <v>0</v>
      </c>
      <c r="H630" s="73">
        <f t="shared" si="58"/>
        <v>11</v>
      </c>
      <c r="I630" s="73">
        <v>42</v>
      </c>
      <c r="J630" s="73">
        <v>2</v>
      </c>
      <c r="K630" s="72" t="str">
        <f t="shared" si="59"/>
        <v/>
      </c>
      <c r="L630" s="38" t="e">
        <f ca="1">VLOOKUP(B630,TA_Rubric!$A$1:$G$93,4+LEFT(Type!$B$1,1),)</f>
        <v>#N/A</v>
      </c>
    </row>
    <row r="631" spans="1:12" ht="63.95" customHeight="1" x14ac:dyDescent="0.25">
      <c r="A631" s="39" t="str">
        <f t="shared" ca="1" si="55"/>
        <v/>
      </c>
      <c r="B631" s="39" t="str">
        <f t="shared" ca="1" si="56"/>
        <v/>
      </c>
      <c r="C631" s="49"/>
      <c r="D631" s="16" t="b">
        <f t="shared" ca="1" si="60"/>
        <v>0</v>
      </c>
      <c r="E631" s="42" t="str">
        <f ca="1">_xlfn.IFNA(VLOOKUP(B631,Rubric[],2+VALUE(LEFT(Type!$B$1,1)),),"")</f>
        <v/>
      </c>
      <c r="F631" s="42" t="str">
        <f ca="1">_xlfn.IFNA(VLOOKUP(A631,Table4[[#All],[Id_Serv]:[Dsg_EN Servico]],2+VALUE(LEFT(Type!$B$1,1)),0),"")</f>
        <v/>
      </c>
      <c r="G631" s="43" t="b">
        <f t="shared" ca="1" si="57"/>
        <v>0</v>
      </c>
      <c r="H631" s="73">
        <f t="shared" si="58"/>
        <v>11</v>
      </c>
      <c r="I631" s="73">
        <v>43</v>
      </c>
      <c r="J631" s="73">
        <v>2</v>
      </c>
      <c r="K631" s="72" t="str">
        <f t="shared" si="59"/>
        <v/>
      </c>
      <c r="L631" s="38" t="e">
        <f ca="1">VLOOKUP(B631,TA_Rubric!$A$1:$G$93,4+LEFT(Type!$B$1,1),)</f>
        <v>#N/A</v>
      </c>
    </row>
    <row r="632" spans="1:12" ht="63.95" customHeight="1" x14ac:dyDescent="0.25">
      <c r="A632" s="39" t="str">
        <f t="shared" ca="1" si="55"/>
        <v/>
      </c>
      <c r="B632" s="39" t="str">
        <f t="shared" ca="1" si="56"/>
        <v/>
      </c>
      <c r="C632" s="49"/>
      <c r="D632" s="16" t="b">
        <f t="shared" ca="1" si="60"/>
        <v>0</v>
      </c>
      <c r="E632" s="42" t="str">
        <f ca="1">_xlfn.IFNA(VLOOKUP(B632,Rubric[],2+VALUE(LEFT(Type!$B$1,1)),),"")</f>
        <v/>
      </c>
      <c r="F632" s="42" t="str">
        <f ca="1">_xlfn.IFNA(VLOOKUP(A632,Table4[[#All],[Id_Serv]:[Dsg_EN Servico]],2+VALUE(LEFT(Type!$B$1,1)),0),"")</f>
        <v/>
      </c>
      <c r="G632" s="43" t="b">
        <f t="shared" ca="1" si="57"/>
        <v>0</v>
      </c>
      <c r="H632" s="73">
        <f t="shared" si="58"/>
        <v>11</v>
      </c>
      <c r="I632" s="73">
        <v>44</v>
      </c>
      <c r="J632" s="73">
        <v>2</v>
      </c>
      <c r="K632" s="72" t="str">
        <f t="shared" si="59"/>
        <v/>
      </c>
      <c r="L632" s="38" t="e">
        <f ca="1">VLOOKUP(B632,TA_Rubric!$A$1:$G$93,4+LEFT(Type!$B$1,1),)</f>
        <v>#N/A</v>
      </c>
    </row>
    <row r="633" spans="1:12" ht="63.95" customHeight="1" x14ac:dyDescent="0.25">
      <c r="A633" s="39" t="str">
        <f t="shared" ca="1" si="55"/>
        <v/>
      </c>
      <c r="B633" s="39" t="str">
        <f t="shared" ca="1" si="56"/>
        <v/>
      </c>
      <c r="C633" s="49"/>
      <c r="D633" s="16" t="b">
        <f t="shared" ca="1" si="60"/>
        <v>0</v>
      </c>
      <c r="E633" s="42" t="str">
        <f ca="1">_xlfn.IFNA(VLOOKUP(B633,Rubric[],2+VALUE(LEFT(Type!$B$1,1)),),"")</f>
        <v/>
      </c>
      <c r="F633" s="42" t="str">
        <f ca="1">_xlfn.IFNA(VLOOKUP(A633,Table4[[#All],[Id_Serv]:[Dsg_EN Servico]],2+VALUE(LEFT(Type!$B$1,1)),0),"")</f>
        <v/>
      </c>
      <c r="G633" s="43" t="b">
        <f t="shared" ca="1" si="57"/>
        <v>0</v>
      </c>
      <c r="H633" s="73">
        <f t="shared" si="58"/>
        <v>11</v>
      </c>
      <c r="I633" s="73">
        <v>45</v>
      </c>
      <c r="J633" s="73">
        <v>2</v>
      </c>
      <c r="K633" s="72" t="str">
        <f t="shared" si="59"/>
        <v/>
      </c>
      <c r="L633" s="38" t="e">
        <f ca="1">VLOOKUP(B633,TA_Rubric!$A$1:$G$93,4+LEFT(Type!$B$1,1),)</f>
        <v>#N/A</v>
      </c>
    </row>
    <row r="634" spans="1:12" ht="63.95" customHeight="1" x14ac:dyDescent="0.25">
      <c r="A634" s="39" t="str">
        <f t="shared" ca="1" si="55"/>
        <v/>
      </c>
      <c r="B634" s="39" t="str">
        <f t="shared" ca="1" si="56"/>
        <v/>
      </c>
      <c r="C634" s="49"/>
      <c r="D634" s="16" t="b">
        <f t="shared" ca="1" si="60"/>
        <v>0</v>
      </c>
      <c r="E634" s="42" t="str">
        <f ca="1">_xlfn.IFNA(VLOOKUP(B634,Rubric[],2+VALUE(LEFT(Type!$B$1,1)),),"")</f>
        <v/>
      </c>
      <c r="F634" s="42" t="str">
        <f ca="1">_xlfn.IFNA(VLOOKUP(A634,Table4[[#All],[Id_Serv]:[Dsg_EN Servico]],2+VALUE(LEFT(Type!$B$1,1)),0),"")</f>
        <v/>
      </c>
      <c r="G634" s="43" t="b">
        <f t="shared" ca="1" si="57"/>
        <v>0</v>
      </c>
      <c r="H634" s="73">
        <f t="shared" si="58"/>
        <v>11</v>
      </c>
      <c r="I634" s="73">
        <v>46</v>
      </c>
      <c r="J634" s="73">
        <v>2</v>
      </c>
      <c r="K634" s="72" t="str">
        <f t="shared" si="59"/>
        <v/>
      </c>
      <c r="L634" s="38" t="e">
        <f ca="1">VLOOKUP(B634,TA_Rubric!$A$1:$G$93,4+LEFT(Type!$B$1,1),)</f>
        <v>#N/A</v>
      </c>
    </row>
    <row r="635" spans="1:12" ht="63.95" customHeight="1" x14ac:dyDescent="0.25">
      <c r="A635" s="39" t="str">
        <f t="shared" ca="1" si="55"/>
        <v/>
      </c>
      <c r="B635" s="39" t="str">
        <f t="shared" ca="1" si="56"/>
        <v/>
      </c>
      <c r="C635" s="49"/>
      <c r="D635" s="16" t="b">
        <f t="shared" ca="1" si="60"/>
        <v>0</v>
      </c>
      <c r="E635" s="42" t="str">
        <f ca="1">_xlfn.IFNA(VLOOKUP(B635,Rubric[],2+VALUE(LEFT(Type!$B$1,1)),),"")</f>
        <v/>
      </c>
      <c r="F635" s="42" t="str">
        <f ca="1">_xlfn.IFNA(VLOOKUP(A635,Table4[[#All],[Id_Serv]:[Dsg_EN Servico]],2+VALUE(LEFT(Type!$B$1,1)),0),"")</f>
        <v/>
      </c>
      <c r="G635" s="43" t="b">
        <f t="shared" ca="1" si="57"/>
        <v>0</v>
      </c>
      <c r="H635" s="73">
        <f t="shared" si="58"/>
        <v>11</v>
      </c>
      <c r="I635" s="73">
        <v>47</v>
      </c>
      <c r="J635" s="73">
        <v>2</v>
      </c>
      <c r="K635" s="72" t="str">
        <f t="shared" si="59"/>
        <v/>
      </c>
      <c r="L635" s="38" t="e">
        <f ca="1">VLOOKUP(B635,TA_Rubric!$A$1:$G$93,4+LEFT(Type!$B$1,1),)</f>
        <v>#N/A</v>
      </c>
    </row>
    <row r="636" spans="1:12" ht="63.95" customHeight="1" x14ac:dyDescent="0.25">
      <c r="A636" s="39" t="str">
        <f t="shared" ca="1" si="55"/>
        <v/>
      </c>
      <c r="B636" s="39" t="str">
        <f t="shared" ca="1" si="56"/>
        <v/>
      </c>
      <c r="C636" s="49"/>
      <c r="D636" s="16" t="b">
        <f t="shared" ca="1" si="60"/>
        <v>0</v>
      </c>
      <c r="E636" s="42" t="str">
        <f ca="1">_xlfn.IFNA(VLOOKUP(B636,Rubric[],2+VALUE(LEFT(Type!$B$1,1)),),"")</f>
        <v/>
      </c>
      <c r="F636" s="42" t="str">
        <f ca="1">_xlfn.IFNA(VLOOKUP(A636,Table4[[#All],[Id_Serv]:[Dsg_EN Servico]],2+VALUE(LEFT(Type!$B$1,1)),0),"")</f>
        <v/>
      </c>
      <c r="G636" s="43" t="b">
        <f t="shared" ca="1" si="57"/>
        <v>0</v>
      </c>
      <c r="H636" s="73">
        <f t="shared" si="58"/>
        <v>11</v>
      </c>
      <c r="I636" s="73">
        <v>48</v>
      </c>
      <c r="J636" s="73">
        <v>2</v>
      </c>
      <c r="K636" s="72" t="str">
        <f t="shared" si="59"/>
        <v/>
      </c>
      <c r="L636" s="38" t="e">
        <f ca="1">VLOOKUP(B636,TA_Rubric!$A$1:$G$93,4+LEFT(Type!$B$1,1),)</f>
        <v>#N/A</v>
      </c>
    </row>
    <row r="637" spans="1:12" ht="63.95" customHeight="1" x14ac:dyDescent="0.25">
      <c r="A637" s="39" t="str">
        <f t="shared" ca="1" si="55"/>
        <v/>
      </c>
      <c r="B637" s="39" t="str">
        <f t="shared" ca="1" si="56"/>
        <v/>
      </c>
      <c r="C637" s="49"/>
      <c r="D637" s="16" t="b">
        <f t="shared" ca="1" si="60"/>
        <v>0</v>
      </c>
      <c r="E637" s="42" t="str">
        <f ca="1">_xlfn.IFNA(VLOOKUP(B637,Rubric[],2+VALUE(LEFT(Type!$B$1,1)),),"")</f>
        <v/>
      </c>
      <c r="F637" s="42" t="str">
        <f ca="1">_xlfn.IFNA(VLOOKUP(A637,Table4[[#All],[Id_Serv]:[Dsg_EN Servico]],2+VALUE(LEFT(Type!$B$1,1)),0),"")</f>
        <v/>
      </c>
      <c r="G637" s="43" t="b">
        <f t="shared" ca="1" si="57"/>
        <v>0</v>
      </c>
      <c r="H637" s="73">
        <f t="shared" si="58"/>
        <v>11</v>
      </c>
      <c r="I637" s="73">
        <v>49</v>
      </c>
      <c r="J637" s="73">
        <v>2</v>
      </c>
      <c r="K637" s="72" t="str">
        <f t="shared" si="59"/>
        <v/>
      </c>
      <c r="L637" s="38" t="e">
        <f ca="1">VLOOKUP(B637,TA_Rubric!$A$1:$G$93,4+LEFT(Type!$B$1,1),)</f>
        <v>#N/A</v>
      </c>
    </row>
    <row r="638" spans="1:12" ht="63.95" customHeight="1" x14ac:dyDescent="0.25">
      <c r="A638" s="39" t="str">
        <f t="shared" ca="1" si="55"/>
        <v/>
      </c>
      <c r="B638" s="39" t="str">
        <f t="shared" ca="1" si="56"/>
        <v/>
      </c>
      <c r="C638" s="49"/>
      <c r="D638" s="16" t="b">
        <f t="shared" ca="1" si="60"/>
        <v>0</v>
      </c>
      <c r="E638" s="42" t="str">
        <f ca="1">_xlfn.IFNA(VLOOKUP(B638,Rubric[],2+VALUE(LEFT(Type!$B$1,1)),),"")</f>
        <v/>
      </c>
      <c r="F638" s="42" t="str">
        <f ca="1">_xlfn.IFNA(VLOOKUP(A638,Table4[[#All],[Id_Serv]:[Dsg_EN Servico]],2+VALUE(LEFT(Type!$B$1,1)),0),"")</f>
        <v/>
      </c>
      <c r="G638" s="43" t="b">
        <f t="shared" ca="1" si="57"/>
        <v>0</v>
      </c>
      <c r="H638" s="73">
        <f t="shared" si="58"/>
        <v>11</v>
      </c>
      <c r="I638" s="73">
        <v>50</v>
      </c>
      <c r="J638" s="73">
        <v>2</v>
      </c>
      <c r="K638" s="72" t="str">
        <f t="shared" si="59"/>
        <v/>
      </c>
      <c r="L638" s="38" t="e">
        <f ca="1">VLOOKUP(B638,TA_Rubric!$A$1:$G$93,4+LEFT(Type!$B$1,1),)</f>
        <v>#N/A</v>
      </c>
    </row>
    <row r="639" spans="1:12" ht="63.95" customHeight="1" x14ac:dyDescent="0.25">
      <c r="A639" s="39" t="str">
        <f t="shared" ca="1" si="55"/>
        <v/>
      </c>
      <c r="B639" s="39" t="str">
        <f t="shared" ca="1" si="56"/>
        <v/>
      </c>
      <c r="C639" s="49"/>
      <c r="D639" s="16" t="b">
        <f t="shared" ca="1" si="60"/>
        <v>0</v>
      </c>
      <c r="E639" s="42" t="str">
        <f ca="1">_xlfn.IFNA(VLOOKUP(B639,Rubric[],2+VALUE(LEFT(Type!$B$1,1)),),"")</f>
        <v/>
      </c>
      <c r="F639" s="42" t="str">
        <f ca="1">_xlfn.IFNA(VLOOKUP(A639,Table4[[#All],[Id_Serv]:[Dsg_EN Servico]],2+VALUE(LEFT(Type!$B$1,1)),0),"")</f>
        <v/>
      </c>
      <c r="G639" s="43" t="b">
        <f t="shared" ca="1" si="57"/>
        <v>0</v>
      </c>
      <c r="H639" s="73">
        <f t="shared" si="58"/>
        <v>11</v>
      </c>
      <c r="I639" s="73">
        <v>51</v>
      </c>
      <c r="J639" s="73">
        <v>2</v>
      </c>
      <c r="K639" s="72" t="str">
        <f t="shared" si="59"/>
        <v/>
      </c>
      <c r="L639" s="38" t="e">
        <f ca="1">VLOOKUP(B639,TA_Rubric!$A$1:$G$93,4+LEFT(Type!$B$1,1),)</f>
        <v>#N/A</v>
      </c>
    </row>
    <row r="640" spans="1:12" ht="63.95" customHeight="1" x14ac:dyDescent="0.25">
      <c r="A640" s="39" t="str">
        <f t="shared" ca="1" si="55"/>
        <v/>
      </c>
      <c r="B640" s="39" t="str">
        <f t="shared" ca="1" si="56"/>
        <v/>
      </c>
      <c r="C640" s="49"/>
      <c r="D640" s="16" t="b">
        <f t="shared" ca="1" si="60"/>
        <v>0</v>
      </c>
      <c r="E640" s="42" t="str">
        <f ca="1">_xlfn.IFNA(VLOOKUP(B640,Rubric[],2+VALUE(LEFT(Type!$B$1,1)),),"")</f>
        <v/>
      </c>
      <c r="F640" s="42" t="str">
        <f ca="1">_xlfn.IFNA(VLOOKUP(A640,Table4[[#All],[Id_Serv]:[Dsg_EN Servico]],2+VALUE(LEFT(Type!$B$1,1)),0),"")</f>
        <v/>
      </c>
      <c r="G640" s="43" t="b">
        <f t="shared" ca="1" si="57"/>
        <v>0</v>
      </c>
      <c r="H640" s="73">
        <f t="shared" si="58"/>
        <v>11</v>
      </c>
      <c r="I640" s="73">
        <v>52</v>
      </c>
      <c r="J640" s="73">
        <v>2</v>
      </c>
      <c r="K640" s="72" t="str">
        <f t="shared" si="59"/>
        <v/>
      </c>
      <c r="L640" s="38" t="e">
        <f ca="1">VLOOKUP(B640,TA_Rubric!$A$1:$G$93,4+LEFT(Type!$B$1,1),)</f>
        <v>#N/A</v>
      </c>
    </row>
    <row r="641" spans="1:12" ht="63.95" customHeight="1" x14ac:dyDescent="0.25">
      <c r="A641" s="39" t="str">
        <f t="shared" ca="1" si="55"/>
        <v/>
      </c>
      <c r="B641" s="39" t="str">
        <f t="shared" ca="1" si="56"/>
        <v/>
      </c>
      <c r="C641" s="49"/>
      <c r="D641" s="16" t="b">
        <f t="shared" ca="1" si="60"/>
        <v>0</v>
      </c>
      <c r="E641" s="42" t="str">
        <f ca="1">_xlfn.IFNA(VLOOKUP(B641,Rubric[],2+VALUE(LEFT(Type!$B$1,1)),),"")</f>
        <v/>
      </c>
      <c r="F641" s="42" t="str">
        <f ca="1">_xlfn.IFNA(VLOOKUP(A641,Table4[[#All],[Id_Serv]:[Dsg_EN Servico]],2+VALUE(LEFT(Type!$B$1,1)),0),"")</f>
        <v/>
      </c>
      <c r="G641" s="43" t="b">
        <f t="shared" ca="1" si="57"/>
        <v>0</v>
      </c>
      <c r="H641" s="73">
        <f t="shared" si="58"/>
        <v>11</v>
      </c>
      <c r="I641" s="73">
        <v>53</v>
      </c>
      <c r="J641" s="73">
        <v>2</v>
      </c>
      <c r="K641" s="72" t="str">
        <f t="shared" si="59"/>
        <v/>
      </c>
      <c r="L641" s="38" t="e">
        <f ca="1">VLOOKUP(B641,TA_Rubric!$A$1:$G$93,4+LEFT(Type!$B$1,1),)</f>
        <v>#N/A</v>
      </c>
    </row>
    <row r="642" spans="1:12" ht="63.95" customHeight="1" x14ac:dyDescent="0.25">
      <c r="A642" s="39" t="str">
        <f t="shared" ref="A642:A705" ca="1" si="61">INDIRECT("Type!"&amp;ADDRESS(H642,J642))</f>
        <v/>
      </c>
      <c r="B642" s="39" t="str">
        <f t="shared" ref="B642:B705" ca="1" si="62">IF(A642="","",I642)</f>
        <v/>
      </c>
      <c r="C642" s="49"/>
      <c r="D642" s="16" t="b">
        <f t="shared" ca="1" si="60"/>
        <v>0</v>
      </c>
      <c r="E642" s="42" t="str">
        <f ca="1">_xlfn.IFNA(VLOOKUP(B642,Rubric[],2+VALUE(LEFT(Type!$B$1,1)),),"")</f>
        <v/>
      </c>
      <c r="F642" s="42" t="str">
        <f ca="1">_xlfn.IFNA(VLOOKUP(A642,Table4[[#All],[Id_Serv]:[Dsg_EN Servico]],2+VALUE(LEFT(Type!$B$1,1)),0),"")</f>
        <v/>
      </c>
      <c r="G642" s="43" t="b">
        <f t="shared" ref="G642:G705" ca="1" si="63">IF(A642="",FALSE,INDIRECT("Type!"&amp;ADDRESS(H642,J642+2)))</f>
        <v>0</v>
      </c>
      <c r="H642" s="73">
        <f t="shared" si="58"/>
        <v>11</v>
      </c>
      <c r="I642" s="73">
        <v>54</v>
      </c>
      <c r="J642" s="73">
        <v>2</v>
      </c>
      <c r="K642" s="72" t="str">
        <f t="shared" si="59"/>
        <v/>
      </c>
      <c r="L642" s="38" t="e">
        <f ca="1">VLOOKUP(B642,TA_Rubric!$A$1:$G$93,4+LEFT(Type!$B$1,1),)</f>
        <v>#N/A</v>
      </c>
    </row>
    <row r="643" spans="1:12" ht="63.95" customHeight="1" x14ac:dyDescent="0.25">
      <c r="A643" s="39" t="str">
        <f t="shared" ca="1" si="61"/>
        <v/>
      </c>
      <c r="B643" s="39" t="str">
        <f t="shared" ca="1" si="62"/>
        <v/>
      </c>
      <c r="C643" s="49"/>
      <c r="D643" s="16" t="b">
        <f t="shared" ca="1" si="60"/>
        <v>0</v>
      </c>
      <c r="E643" s="42" t="str">
        <f ca="1">_xlfn.IFNA(VLOOKUP(B643,Rubric[],2+VALUE(LEFT(Type!$B$1,1)),),"")</f>
        <v/>
      </c>
      <c r="F643" s="42" t="str">
        <f ca="1">_xlfn.IFNA(VLOOKUP(A643,Table4[[#All],[Id_Serv]:[Dsg_EN Servico]],2+VALUE(LEFT(Type!$B$1,1)),0),"")</f>
        <v/>
      </c>
      <c r="G643" s="43" t="b">
        <f t="shared" ca="1" si="63"/>
        <v>0</v>
      </c>
      <c r="H643" s="73">
        <f t="shared" ref="H643:H706" si="64">IF(I642&gt;I643,H642+1,H642)</f>
        <v>11</v>
      </c>
      <c r="I643" s="73">
        <v>55</v>
      </c>
      <c r="J643" s="73">
        <v>2</v>
      </c>
      <c r="K643" s="72" t="str">
        <f t="shared" ref="K643:K706" si="65">IF(C643&lt;&gt;"",1,"")</f>
        <v/>
      </c>
      <c r="L643" s="38" t="e">
        <f ca="1">VLOOKUP(B643,TA_Rubric!$A$1:$G$93,4+LEFT(Type!$B$1,1),)</f>
        <v>#N/A</v>
      </c>
    </row>
    <row r="644" spans="1:12" ht="63.95" customHeight="1" x14ac:dyDescent="0.25">
      <c r="A644" s="39" t="str">
        <f t="shared" ca="1" si="61"/>
        <v/>
      </c>
      <c r="B644" s="39" t="str">
        <f t="shared" ca="1" si="62"/>
        <v/>
      </c>
      <c r="C644" s="49"/>
      <c r="D644" s="16" t="b">
        <f t="shared" ca="1" si="60"/>
        <v>0</v>
      </c>
      <c r="E644" s="42" t="str">
        <f ca="1">_xlfn.IFNA(VLOOKUP(B644,Rubric[],2+VALUE(LEFT(Type!$B$1,1)),),"")</f>
        <v/>
      </c>
      <c r="F644" s="42" t="str">
        <f ca="1">_xlfn.IFNA(VLOOKUP(A644,Table4[[#All],[Id_Serv]:[Dsg_EN Servico]],2+VALUE(LEFT(Type!$B$1,1)),0),"")</f>
        <v/>
      </c>
      <c r="G644" s="43" t="b">
        <f t="shared" ca="1" si="63"/>
        <v>0</v>
      </c>
      <c r="H644" s="73">
        <f t="shared" si="64"/>
        <v>11</v>
      </c>
      <c r="I644" s="73">
        <v>56</v>
      </c>
      <c r="J644" s="73">
        <v>2</v>
      </c>
      <c r="K644" s="72" t="str">
        <f t="shared" si="65"/>
        <v/>
      </c>
      <c r="L644" s="38" t="e">
        <f ca="1">VLOOKUP(B644,TA_Rubric!$A$1:$G$93,4+LEFT(Type!$B$1,1),)</f>
        <v>#N/A</v>
      </c>
    </row>
    <row r="645" spans="1:12" ht="63.95" customHeight="1" x14ac:dyDescent="0.25">
      <c r="A645" s="39" t="str">
        <f t="shared" ca="1" si="61"/>
        <v/>
      </c>
      <c r="B645" s="39" t="str">
        <f t="shared" ca="1" si="62"/>
        <v/>
      </c>
      <c r="C645" s="49"/>
      <c r="D645" s="16" t="b">
        <f t="shared" ca="1" si="60"/>
        <v>0</v>
      </c>
      <c r="E645" s="42" t="str">
        <f ca="1">_xlfn.IFNA(VLOOKUP(B645,Rubric[],2+VALUE(LEFT(Type!$B$1,1)),),"")</f>
        <v/>
      </c>
      <c r="F645" s="42" t="str">
        <f ca="1">_xlfn.IFNA(VLOOKUP(A645,Table4[[#All],[Id_Serv]:[Dsg_EN Servico]],2+VALUE(LEFT(Type!$B$1,1)),0),"")</f>
        <v/>
      </c>
      <c r="G645" s="43" t="b">
        <f t="shared" ca="1" si="63"/>
        <v>0</v>
      </c>
      <c r="H645" s="73">
        <f t="shared" si="64"/>
        <v>11</v>
      </c>
      <c r="I645" s="73">
        <v>57</v>
      </c>
      <c r="J645" s="73">
        <v>2</v>
      </c>
      <c r="K645" s="72" t="str">
        <f t="shared" si="65"/>
        <v/>
      </c>
      <c r="L645" s="38" t="e">
        <f ca="1">VLOOKUP(B645,TA_Rubric!$A$1:$G$93,4+LEFT(Type!$B$1,1),)</f>
        <v>#N/A</v>
      </c>
    </row>
    <row r="646" spans="1:12" ht="63.95" customHeight="1" x14ac:dyDescent="0.25">
      <c r="A646" s="39" t="str">
        <f t="shared" ca="1" si="61"/>
        <v/>
      </c>
      <c r="B646" s="39" t="str">
        <f t="shared" ca="1" si="62"/>
        <v/>
      </c>
      <c r="C646" s="49"/>
      <c r="D646" s="16" t="b">
        <f t="shared" ca="1" si="60"/>
        <v>0</v>
      </c>
      <c r="E646" s="42" t="str">
        <f ca="1">_xlfn.IFNA(VLOOKUP(B646,Rubric[],2+VALUE(LEFT(Type!$B$1,1)),),"")</f>
        <v/>
      </c>
      <c r="F646" s="42" t="str">
        <f ca="1">_xlfn.IFNA(VLOOKUP(A646,Table4[[#All],[Id_Serv]:[Dsg_EN Servico]],2+VALUE(LEFT(Type!$B$1,1)),0),"")</f>
        <v/>
      </c>
      <c r="G646" s="43" t="b">
        <f t="shared" ca="1" si="63"/>
        <v>0</v>
      </c>
      <c r="H646" s="73">
        <f t="shared" si="64"/>
        <v>11</v>
      </c>
      <c r="I646" s="73">
        <v>58</v>
      </c>
      <c r="J646" s="73">
        <v>2</v>
      </c>
      <c r="K646" s="72" t="str">
        <f t="shared" si="65"/>
        <v/>
      </c>
      <c r="L646" s="38" t="e">
        <f ca="1">VLOOKUP(B646,TA_Rubric!$A$1:$G$93,4+LEFT(Type!$B$1,1),)</f>
        <v>#N/A</v>
      </c>
    </row>
    <row r="647" spans="1:12" ht="63.95" customHeight="1" x14ac:dyDescent="0.25">
      <c r="A647" s="39" t="str">
        <f t="shared" ca="1" si="61"/>
        <v/>
      </c>
      <c r="B647" s="39" t="str">
        <f t="shared" ca="1" si="62"/>
        <v/>
      </c>
      <c r="C647" s="49"/>
      <c r="D647" s="16" t="b">
        <f t="shared" ca="1" si="60"/>
        <v>0</v>
      </c>
      <c r="E647" s="42" t="str">
        <f ca="1">_xlfn.IFNA(VLOOKUP(B647,Rubric[],2+VALUE(LEFT(Type!$B$1,1)),),"")</f>
        <v/>
      </c>
      <c r="F647" s="42" t="str">
        <f ca="1">_xlfn.IFNA(VLOOKUP(A647,Table4[[#All],[Id_Serv]:[Dsg_EN Servico]],2+VALUE(LEFT(Type!$B$1,1)),0),"")</f>
        <v/>
      </c>
      <c r="G647" s="43" t="b">
        <f t="shared" ca="1" si="63"/>
        <v>0</v>
      </c>
      <c r="H647" s="73">
        <f t="shared" si="64"/>
        <v>11</v>
      </c>
      <c r="I647" s="73">
        <v>59</v>
      </c>
      <c r="J647" s="73">
        <v>2</v>
      </c>
      <c r="K647" s="72" t="str">
        <f t="shared" si="65"/>
        <v/>
      </c>
      <c r="L647" s="38" t="e">
        <f ca="1">VLOOKUP(B647,TA_Rubric!$A$1:$G$93,4+LEFT(Type!$B$1,1),)</f>
        <v>#N/A</v>
      </c>
    </row>
    <row r="648" spans="1:12" ht="63.95" customHeight="1" x14ac:dyDescent="0.25">
      <c r="A648" s="39" t="str">
        <f t="shared" ca="1" si="61"/>
        <v/>
      </c>
      <c r="B648" s="39" t="str">
        <f t="shared" ca="1" si="62"/>
        <v/>
      </c>
      <c r="C648" s="49"/>
      <c r="D648" s="16" t="b">
        <f t="shared" ca="1" si="60"/>
        <v>0</v>
      </c>
      <c r="E648" s="42" t="str">
        <f ca="1">_xlfn.IFNA(VLOOKUP(B648,Rubric[],2+VALUE(LEFT(Type!$B$1,1)),),"")</f>
        <v/>
      </c>
      <c r="F648" s="42" t="str">
        <f ca="1">_xlfn.IFNA(VLOOKUP(A648,Table4[[#All],[Id_Serv]:[Dsg_EN Servico]],2+VALUE(LEFT(Type!$B$1,1)),0),"")</f>
        <v/>
      </c>
      <c r="G648" s="43" t="b">
        <f t="shared" ca="1" si="63"/>
        <v>0</v>
      </c>
      <c r="H648" s="73">
        <f t="shared" si="64"/>
        <v>11</v>
      </c>
      <c r="I648" s="73">
        <v>60</v>
      </c>
      <c r="J648" s="73">
        <v>2</v>
      </c>
      <c r="K648" s="72" t="str">
        <f t="shared" si="65"/>
        <v/>
      </c>
      <c r="L648" s="38" t="e">
        <f ca="1">VLOOKUP(B648,TA_Rubric!$A$1:$G$93,4+LEFT(Type!$B$1,1),)</f>
        <v>#N/A</v>
      </c>
    </row>
    <row r="649" spans="1:12" ht="63.95" customHeight="1" x14ac:dyDescent="0.25">
      <c r="A649" s="39" t="str">
        <f t="shared" ca="1" si="61"/>
        <v/>
      </c>
      <c r="B649" s="39" t="str">
        <f t="shared" ca="1" si="62"/>
        <v/>
      </c>
      <c r="C649" s="49"/>
      <c r="D649" s="16" t="b">
        <f t="shared" ca="1" si="60"/>
        <v>0</v>
      </c>
      <c r="E649" s="42" t="str">
        <f ca="1">_xlfn.IFNA(VLOOKUP(B649,Rubric[],2+VALUE(LEFT(Type!$B$1,1)),),"")</f>
        <v/>
      </c>
      <c r="F649" s="42" t="str">
        <f ca="1">_xlfn.IFNA(VLOOKUP(A649,Table4[[#All],[Id_Serv]:[Dsg_EN Servico]],2+VALUE(LEFT(Type!$B$1,1)),0),"")</f>
        <v/>
      </c>
      <c r="G649" s="43" t="b">
        <f t="shared" ca="1" si="63"/>
        <v>0</v>
      </c>
      <c r="H649" s="73">
        <f t="shared" si="64"/>
        <v>11</v>
      </c>
      <c r="I649" s="73">
        <v>61</v>
      </c>
      <c r="J649" s="73">
        <v>2</v>
      </c>
      <c r="K649" s="72" t="str">
        <f t="shared" si="65"/>
        <v/>
      </c>
      <c r="L649" s="38" t="e">
        <f ca="1">VLOOKUP(B649,TA_Rubric!$A$1:$G$93,4+LEFT(Type!$B$1,1),)</f>
        <v>#N/A</v>
      </c>
    </row>
    <row r="650" spans="1:12" ht="63.95" customHeight="1" x14ac:dyDescent="0.25">
      <c r="A650" s="39" t="str">
        <f t="shared" ca="1" si="61"/>
        <v/>
      </c>
      <c r="B650" s="39" t="str">
        <f t="shared" ca="1" si="62"/>
        <v/>
      </c>
      <c r="C650" s="49"/>
      <c r="D650" s="16" t="b">
        <f t="shared" ca="1" si="60"/>
        <v>0</v>
      </c>
      <c r="E650" s="42" t="str">
        <f ca="1">_xlfn.IFNA(VLOOKUP(B650,Rubric[],2+VALUE(LEFT(Type!$B$1,1)),),"")</f>
        <v/>
      </c>
      <c r="F650" s="42" t="str">
        <f ca="1">_xlfn.IFNA(VLOOKUP(A650,Table4[[#All],[Id_Serv]:[Dsg_EN Servico]],2+VALUE(LEFT(Type!$B$1,1)),0),"")</f>
        <v/>
      </c>
      <c r="G650" s="43" t="b">
        <f t="shared" ca="1" si="63"/>
        <v>0</v>
      </c>
      <c r="H650" s="73">
        <f t="shared" si="64"/>
        <v>11</v>
      </c>
      <c r="I650" s="73">
        <v>62</v>
      </c>
      <c r="J650" s="73">
        <v>2</v>
      </c>
      <c r="K650" s="72" t="str">
        <f t="shared" si="65"/>
        <v/>
      </c>
      <c r="L650" s="38" t="e">
        <f ca="1">VLOOKUP(B650,TA_Rubric!$A$1:$G$93,4+LEFT(Type!$B$1,1),)</f>
        <v>#N/A</v>
      </c>
    </row>
    <row r="651" spans="1:12" ht="63.95" customHeight="1" x14ac:dyDescent="0.25">
      <c r="A651" s="39" t="str">
        <f t="shared" ca="1" si="61"/>
        <v/>
      </c>
      <c r="B651" s="39" t="str">
        <f t="shared" ca="1" si="62"/>
        <v/>
      </c>
      <c r="C651" s="49"/>
      <c r="D651" s="16" t="b">
        <f t="shared" ca="1" si="60"/>
        <v>0</v>
      </c>
      <c r="E651" s="42" t="str">
        <f ca="1">_xlfn.IFNA(VLOOKUP(B651,Rubric[],2+VALUE(LEFT(Type!$B$1,1)),),"")</f>
        <v/>
      </c>
      <c r="F651" s="42" t="str">
        <f ca="1">_xlfn.IFNA(VLOOKUP(A651,Table4[[#All],[Id_Serv]:[Dsg_EN Servico]],2+VALUE(LEFT(Type!$B$1,1)),0),"")</f>
        <v/>
      </c>
      <c r="G651" s="43" t="b">
        <f t="shared" ca="1" si="63"/>
        <v>0</v>
      </c>
      <c r="H651" s="73">
        <f t="shared" si="64"/>
        <v>11</v>
      </c>
      <c r="I651" s="73">
        <v>63</v>
      </c>
      <c r="J651" s="73">
        <v>2</v>
      </c>
      <c r="K651" s="72" t="str">
        <f t="shared" si="65"/>
        <v/>
      </c>
      <c r="L651" s="38" t="e">
        <f ca="1">VLOOKUP(B651,TA_Rubric!$A$1:$G$93,4+LEFT(Type!$B$1,1),)</f>
        <v>#N/A</v>
      </c>
    </row>
    <row r="652" spans="1:12" ht="63.95" customHeight="1" x14ac:dyDescent="0.25">
      <c r="A652" s="39" t="str">
        <f t="shared" ca="1" si="61"/>
        <v/>
      </c>
      <c r="B652" s="39" t="str">
        <f t="shared" ca="1" si="62"/>
        <v/>
      </c>
      <c r="C652" s="49"/>
      <c r="D652" s="16" t="b">
        <f t="shared" ca="1" si="60"/>
        <v>0</v>
      </c>
      <c r="E652" s="42" t="str">
        <f ca="1">_xlfn.IFNA(VLOOKUP(B652,Rubric[],2+VALUE(LEFT(Type!$B$1,1)),),"")</f>
        <v/>
      </c>
      <c r="F652" s="42" t="str">
        <f ca="1">_xlfn.IFNA(VLOOKUP(A652,Table4[[#All],[Id_Serv]:[Dsg_EN Servico]],2+VALUE(LEFT(Type!$B$1,1)),0),"")</f>
        <v/>
      </c>
      <c r="G652" s="43" t="b">
        <f t="shared" ca="1" si="63"/>
        <v>0</v>
      </c>
      <c r="H652" s="73">
        <f t="shared" si="64"/>
        <v>11</v>
      </c>
      <c r="I652" s="73">
        <v>64</v>
      </c>
      <c r="J652" s="73">
        <v>2</v>
      </c>
      <c r="K652" s="72" t="str">
        <f t="shared" si="65"/>
        <v/>
      </c>
      <c r="L652" s="38" t="e">
        <f ca="1">VLOOKUP(B652,TA_Rubric!$A$1:$G$93,4+LEFT(Type!$B$1,1),)</f>
        <v>#N/A</v>
      </c>
    </row>
    <row r="653" spans="1:12" ht="63.95" customHeight="1" x14ac:dyDescent="0.25">
      <c r="A653" s="39" t="str">
        <f t="shared" ca="1" si="61"/>
        <v/>
      </c>
      <c r="B653" s="39" t="str">
        <f t="shared" ca="1" si="62"/>
        <v/>
      </c>
      <c r="C653" s="49"/>
      <c r="D653" s="16" t="b">
        <f t="shared" ca="1" si="60"/>
        <v>0</v>
      </c>
      <c r="E653" s="42" t="str">
        <f ca="1">_xlfn.IFNA(VLOOKUP(B653,Rubric[],2+VALUE(LEFT(Type!$B$1,1)),),"")</f>
        <v/>
      </c>
      <c r="F653" s="42" t="str">
        <f ca="1">_xlfn.IFNA(VLOOKUP(A653,Table4[[#All],[Id_Serv]:[Dsg_EN Servico]],2+VALUE(LEFT(Type!$B$1,1)),0),"")</f>
        <v/>
      </c>
      <c r="G653" s="43" t="b">
        <f t="shared" ca="1" si="63"/>
        <v>0</v>
      </c>
      <c r="H653" s="73">
        <f t="shared" si="64"/>
        <v>11</v>
      </c>
      <c r="I653" s="73">
        <v>65</v>
      </c>
      <c r="J653" s="73">
        <v>2</v>
      </c>
      <c r="K653" s="72" t="str">
        <f t="shared" si="65"/>
        <v/>
      </c>
      <c r="L653" s="38" t="e">
        <f ca="1">VLOOKUP(B653,TA_Rubric!$A$1:$G$93,4+LEFT(Type!$B$1,1),)</f>
        <v>#N/A</v>
      </c>
    </row>
    <row r="654" spans="1:12" ht="63.95" customHeight="1" x14ac:dyDescent="0.25">
      <c r="A654" s="39" t="str">
        <f t="shared" ca="1" si="61"/>
        <v/>
      </c>
      <c r="B654" s="39" t="str">
        <f t="shared" ca="1" si="62"/>
        <v/>
      </c>
      <c r="C654" s="49"/>
      <c r="D654" s="16" t="b">
        <f t="shared" ca="1" si="60"/>
        <v>0</v>
      </c>
      <c r="E654" s="42" t="str">
        <f ca="1">_xlfn.IFNA(VLOOKUP(B654,Rubric[],2+VALUE(LEFT(Type!$B$1,1)),),"")</f>
        <v/>
      </c>
      <c r="F654" s="42" t="str">
        <f ca="1">_xlfn.IFNA(VLOOKUP(A654,Table4[[#All],[Id_Serv]:[Dsg_EN Servico]],2+VALUE(LEFT(Type!$B$1,1)),0),"")</f>
        <v/>
      </c>
      <c r="G654" s="43" t="b">
        <f t="shared" ca="1" si="63"/>
        <v>0</v>
      </c>
      <c r="H654" s="73">
        <f t="shared" si="64"/>
        <v>11</v>
      </c>
      <c r="I654" s="73">
        <v>66</v>
      </c>
      <c r="J654" s="73">
        <v>2</v>
      </c>
      <c r="K654" s="72" t="str">
        <f t="shared" si="65"/>
        <v/>
      </c>
      <c r="L654" s="38" t="e">
        <f ca="1">VLOOKUP(B654,TA_Rubric!$A$1:$G$93,4+LEFT(Type!$B$1,1),)</f>
        <v>#N/A</v>
      </c>
    </row>
    <row r="655" spans="1:12" ht="63.95" customHeight="1" x14ac:dyDescent="0.25">
      <c r="A655" s="39" t="str">
        <f t="shared" ca="1" si="61"/>
        <v/>
      </c>
      <c r="B655" s="39" t="str">
        <f t="shared" ca="1" si="62"/>
        <v/>
      </c>
      <c r="C655" s="49"/>
      <c r="D655" s="16" t="b">
        <f t="shared" ca="1" si="60"/>
        <v>0</v>
      </c>
      <c r="E655" s="42" t="str">
        <f ca="1">_xlfn.IFNA(VLOOKUP(B655,Rubric[],2+VALUE(LEFT(Type!$B$1,1)),),"")</f>
        <v/>
      </c>
      <c r="F655" s="42" t="str">
        <f ca="1">_xlfn.IFNA(VLOOKUP(A655,Table4[[#All],[Id_Serv]:[Dsg_EN Servico]],2+VALUE(LEFT(Type!$B$1,1)),0),"")</f>
        <v/>
      </c>
      <c r="G655" s="43" t="b">
        <f t="shared" ca="1" si="63"/>
        <v>0</v>
      </c>
      <c r="H655" s="73">
        <f t="shared" si="64"/>
        <v>11</v>
      </c>
      <c r="I655" s="73">
        <v>67</v>
      </c>
      <c r="J655" s="73">
        <v>2</v>
      </c>
      <c r="K655" s="72" t="str">
        <f t="shared" si="65"/>
        <v/>
      </c>
      <c r="L655" s="38" t="e">
        <f ca="1">VLOOKUP(B655,TA_Rubric!$A$1:$G$93,4+LEFT(Type!$B$1,1),)</f>
        <v>#N/A</v>
      </c>
    </row>
    <row r="656" spans="1:12" ht="63.95" customHeight="1" x14ac:dyDescent="0.25">
      <c r="A656" s="39" t="str">
        <f t="shared" ca="1" si="61"/>
        <v/>
      </c>
      <c r="B656" s="39" t="str">
        <f t="shared" ca="1" si="62"/>
        <v/>
      </c>
      <c r="C656" s="49"/>
      <c r="D656" s="16" t="b">
        <f t="shared" ca="1" si="60"/>
        <v>0</v>
      </c>
      <c r="E656" s="42" t="str">
        <f ca="1">_xlfn.IFNA(VLOOKUP(B656,Rubric[],2+VALUE(LEFT(Type!$B$1,1)),),"")</f>
        <v/>
      </c>
      <c r="F656" s="42" t="str">
        <f ca="1">_xlfn.IFNA(VLOOKUP(A656,Table4[[#All],[Id_Serv]:[Dsg_EN Servico]],2+VALUE(LEFT(Type!$B$1,1)),0),"")</f>
        <v/>
      </c>
      <c r="G656" s="43" t="b">
        <f t="shared" ca="1" si="63"/>
        <v>0</v>
      </c>
      <c r="H656" s="73">
        <f t="shared" si="64"/>
        <v>11</v>
      </c>
      <c r="I656" s="73">
        <v>68</v>
      </c>
      <c r="J656" s="73">
        <v>2</v>
      </c>
      <c r="K656" s="72" t="str">
        <f t="shared" si="65"/>
        <v/>
      </c>
      <c r="L656" s="38" t="e">
        <f ca="1">VLOOKUP(B656,TA_Rubric!$A$1:$G$93,4+LEFT(Type!$B$1,1),)</f>
        <v>#N/A</v>
      </c>
    </row>
    <row r="657" spans="1:12" ht="63.95" customHeight="1" x14ac:dyDescent="0.25">
      <c r="A657" s="39" t="str">
        <f t="shared" ca="1" si="61"/>
        <v/>
      </c>
      <c r="B657" s="39" t="str">
        <f t="shared" ca="1" si="62"/>
        <v/>
      </c>
      <c r="C657" s="49"/>
      <c r="D657" s="16" t="b">
        <f t="shared" ca="1" si="60"/>
        <v>0</v>
      </c>
      <c r="E657" s="42" t="str">
        <f ca="1">_xlfn.IFNA(VLOOKUP(B657,Rubric[],2+VALUE(LEFT(Type!$B$1,1)),),"")</f>
        <v/>
      </c>
      <c r="F657" s="42" t="str">
        <f ca="1">_xlfn.IFNA(VLOOKUP(A657,Table4[[#All],[Id_Serv]:[Dsg_EN Servico]],2+VALUE(LEFT(Type!$B$1,1)),0),"")</f>
        <v/>
      </c>
      <c r="G657" s="43" t="b">
        <f t="shared" ca="1" si="63"/>
        <v>0</v>
      </c>
      <c r="H657" s="73">
        <f t="shared" si="64"/>
        <v>11</v>
      </c>
      <c r="I657" s="73">
        <v>69</v>
      </c>
      <c r="J657" s="73">
        <v>2</v>
      </c>
      <c r="K657" s="72" t="str">
        <f t="shared" si="65"/>
        <v/>
      </c>
      <c r="L657" s="38" t="e">
        <f ca="1">VLOOKUP(B657,TA_Rubric!$A$1:$G$93,4+LEFT(Type!$B$1,1),)</f>
        <v>#N/A</v>
      </c>
    </row>
    <row r="658" spans="1:12" ht="63.95" customHeight="1" x14ac:dyDescent="0.25">
      <c r="A658" s="39" t="str">
        <f t="shared" ca="1" si="61"/>
        <v/>
      </c>
      <c r="B658" s="39" t="str">
        <f t="shared" ca="1" si="62"/>
        <v/>
      </c>
      <c r="C658" s="49"/>
      <c r="D658" s="16" t="b">
        <f t="shared" ca="1" si="60"/>
        <v>0</v>
      </c>
      <c r="E658" s="42" t="str">
        <f ca="1">_xlfn.IFNA(VLOOKUP(B658,Rubric[],2+VALUE(LEFT(Type!$B$1,1)),),"")</f>
        <v/>
      </c>
      <c r="F658" s="42" t="str">
        <f ca="1">_xlfn.IFNA(VLOOKUP(A658,Table4[[#All],[Id_Serv]:[Dsg_EN Servico]],2+VALUE(LEFT(Type!$B$1,1)),0),"")</f>
        <v/>
      </c>
      <c r="G658" s="43" t="b">
        <f t="shared" ca="1" si="63"/>
        <v>0</v>
      </c>
      <c r="H658" s="73">
        <f t="shared" si="64"/>
        <v>11</v>
      </c>
      <c r="I658" s="73">
        <v>70</v>
      </c>
      <c r="J658" s="73">
        <v>2</v>
      </c>
      <c r="K658" s="72" t="str">
        <f t="shared" si="65"/>
        <v/>
      </c>
      <c r="L658" s="38" t="e">
        <f ca="1">VLOOKUP(B658,TA_Rubric!$A$1:$G$93,4+LEFT(Type!$B$1,1),)</f>
        <v>#N/A</v>
      </c>
    </row>
    <row r="659" spans="1:12" ht="63.95" customHeight="1" x14ac:dyDescent="0.25">
      <c r="A659" s="39" t="str">
        <f t="shared" ca="1" si="61"/>
        <v/>
      </c>
      <c r="B659" s="39" t="str">
        <f t="shared" ca="1" si="62"/>
        <v/>
      </c>
      <c r="C659" s="49"/>
      <c r="D659" s="16" t="b">
        <f t="shared" ca="1" si="60"/>
        <v>0</v>
      </c>
      <c r="E659" s="42" t="str">
        <f ca="1">_xlfn.IFNA(VLOOKUP(B659,Rubric[],2+VALUE(LEFT(Type!$B$1,1)),),"")</f>
        <v/>
      </c>
      <c r="F659" s="42" t="str">
        <f ca="1">_xlfn.IFNA(VLOOKUP(A659,Table4[[#All],[Id_Serv]:[Dsg_EN Servico]],2+VALUE(LEFT(Type!$B$1,1)),0),"")</f>
        <v/>
      </c>
      <c r="G659" s="43" t="b">
        <f t="shared" ca="1" si="63"/>
        <v>0</v>
      </c>
      <c r="H659" s="73">
        <f t="shared" si="64"/>
        <v>11</v>
      </c>
      <c r="I659" s="73">
        <v>71</v>
      </c>
      <c r="J659" s="73">
        <v>2</v>
      </c>
      <c r="K659" s="72" t="str">
        <f t="shared" si="65"/>
        <v/>
      </c>
      <c r="L659" s="38" t="e">
        <f ca="1">VLOOKUP(B659,TA_Rubric!$A$1:$G$93,4+LEFT(Type!$B$1,1),)</f>
        <v>#N/A</v>
      </c>
    </row>
    <row r="660" spans="1:12" ht="63.95" customHeight="1" x14ac:dyDescent="0.25">
      <c r="A660" s="39" t="str">
        <f t="shared" ca="1" si="61"/>
        <v/>
      </c>
      <c r="B660" s="39" t="str">
        <f t="shared" ca="1" si="62"/>
        <v/>
      </c>
      <c r="C660" s="49"/>
      <c r="D660" s="16" t="b">
        <f t="shared" ca="1" si="60"/>
        <v>0</v>
      </c>
      <c r="E660" s="42" t="str">
        <f ca="1">_xlfn.IFNA(VLOOKUP(B660,Rubric[],2+VALUE(LEFT(Type!$B$1,1)),),"")</f>
        <v/>
      </c>
      <c r="F660" s="42" t="str">
        <f ca="1">_xlfn.IFNA(VLOOKUP(A660,Table4[[#All],[Id_Serv]:[Dsg_EN Servico]],2+VALUE(LEFT(Type!$B$1,1)),0),"")</f>
        <v/>
      </c>
      <c r="G660" s="43" t="b">
        <f t="shared" ca="1" si="63"/>
        <v>0</v>
      </c>
      <c r="H660" s="73">
        <f t="shared" si="64"/>
        <v>11</v>
      </c>
      <c r="I660" s="73">
        <v>72</v>
      </c>
      <c r="J660" s="73">
        <v>2</v>
      </c>
      <c r="K660" s="72" t="str">
        <f t="shared" si="65"/>
        <v/>
      </c>
      <c r="L660" s="38" t="e">
        <f ca="1">VLOOKUP(B660,TA_Rubric!$A$1:$G$93,4+LEFT(Type!$B$1,1),)</f>
        <v>#N/A</v>
      </c>
    </row>
    <row r="661" spans="1:12" ht="63.95" customHeight="1" x14ac:dyDescent="0.25">
      <c r="A661" s="39" t="str">
        <f t="shared" ca="1" si="61"/>
        <v/>
      </c>
      <c r="B661" s="39" t="str">
        <f t="shared" ca="1" si="62"/>
        <v/>
      </c>
      <c r="C661" s="49"/>
      <c r="D661" s="16" t="b">
        <f t="shared" ca="1" si="60"/>
        <v>0</v>
      </c>
      <c r="E661" s="42" t="str">
        <f ca="1">_xlfn.IFNA(VLOOKUP(B661,Rubric[],2+VALUE(LEFT(Type!$B$1,1)),),"")</f>
        <v/>
      </c>
      <c r="F661" s="42" t="str">
        <f ca="1">_xlfn.IFNA(VLOOKUP(A661,Table4[[#All],[Id_Serv]:[Dsg_EN Servico]],2+VALUE(LEFT(Type!$B$1,1)),0),"")</f>
        <v/>
      </c>
      <c r="G661" s="43" t="b">
        <f t="shared" ca="1" si="63"/>
        <v>0</v>
      </c>
      <c r="H661" s="73">
        <f t="shared" si="64"/>
        <v>11</v>
      </c>
      <c r="I661" s="73">
        <v>73</v>
      </c>
      <c r="J661" s="73">
        <v>2</v>
      </c>
      <c r="K661" s="72" t="str">
        <f t="shared" si="65"/>
        <v/>
      </c>
      <c r="L661" s="38" t="e">
        <f ca="1">VLOOKUP(B661,TA_Rubric!$A$1:$G$93,4+LEFT(Type!$B$1,1),)</f>
        <v>#N/A</v>
      </c>
    </row>
    <row r="662" spans="1:12" ht="63.95" customHeight="1" x14ac:dyDescent="0.25">
      <c r="A662" s="39" t="str">
        <f t="shared" ca="1" si="61"/>
        <v/>
      </c>
      <c r="B662" s="39" t="str">
        <f t="shared" ca="1" si="62"/>
        <v/>
      </c>
      <c r="C662" s="49"/>
      <c r="D662" s="16" t="b">
        <f t="shared" ca="1" si="60"/>
        <v>0</v>
      </c>
      <c r="E662" s="42" t="str">
        <f ca="1">_xlfn.IFNA(VLOOKUP(B662,Rubric[],2+VALUE(LEFT(Type!$B$1,1)),),"")</f>
        <v/>
      </c>
      <c r="F662" s="42" t="str">
        <f ca="1">_xlfn.IFNA(VLOOKUP(A662,Table4[[#All],[Id_Serv]:[Dsg_EN Servico]],2+VALUE(LEFT(Type!$B$1,1)),0),"")</f>
        <v/>
      </c>
      <c r="G662" s="43" t="b">
        <f t="shared" ca="1" si="63"/>
        <v>0</v>
      </c>
      <c r="H662" s="73">
        <f t="shared" si="64"/>
        <v>11</v>
      </c>
      <c r="I662" s="73">
        <v>74</v>
      </c>
      <c r="J662" s="73">
        <v>2</v>
      </c>
      <c r="K662" s="72" t="str">
        <f t="shared" si="65"/>
        <v/>
      </c>
      <c r="L662" s="38" t="e">
        <f ca="1">VLOOKUP(B662,TA_Rubric!$A$1:$G$93,4+LEFT(Type!$B$1,1),)</f>
        <v>#N/A</v>
      </c>
    </row>
    <row r="663" spans="1:12" ht="63.95" customHeight="1" x14ac:dyDescent="0.25">
      <c r="A663" s="39" t="str">
        <f t="shared" ca="1" si="61"/>
        <v/>
      </c>
      <c r="B663" s="39" t="str">
        <f t="shared" ca="1" si="62"/>
        <v/>
      </c>
      <c r="C663" s="49"/>
      <c r="D663" s="16" t="b">
        <f t="shared" ca="1" si="60"/>
        <v>0</v>
      </c>
      <c r="E663" s="42" t="str">
        <f ca="1">_xlfn.IFNA(VLOOKUP(B663,Rubric[],2+VALUE(LEFT(Type!$B$1,1)),),"")</f>
        <v/>
      </c>
      <c r="F663" s="42" t="str">
        <f ca="1">_xlfn.IFNA(VLOOKUP(A663,Table4[[#All],[Id_Serv]:[Dsg_EN Servico]],2+VALUE(LEFT(Type!$B$1,1)),0),"")</f>
        <v/>
      </c>
      <c r="G663" s="43" t="b">
        <f t="shared" ca="1" si="63"/>
        <v>0</v>
      </c>
      <c r="H663" s="73">
        <f t="shared" si="64"/>
        <v>11</v>
      </c>
      <c r="I663" s="73">
        <v>75</v>
      </c>
      <c r="J663" s="73">
        <v>2</v>
      </c>
      <c r="K663" s="72" t="str">
        <f t="shared" si="65"/>
        <v/>
      </c>
      <c r="L663" s="38" t="e">
        <f ca="1">VLOOKUP(B663,TA_Rubric!$A$1:$G$93,4+LEFT(Type!$B$1,1),)</f>
        <v>#N/A</v>
      </c>
    </row>
    <row r="664" spans="1:12" ht="63.95" customHeight="1" x14ac:dyDescent="0.25">
      <c r="A664" s="39" t="str">
        <f t="shared" ca="1" si="61"/>
        <v/>
      </c>
      <c r="B664" s="39" t="str">
        <f t="shared" ca="1" si="62"/>
        <v/>
      </c>
      <c r="C664" s="49"/>
      <c r="D664" s="16" t="b">
        <f t="shared" ca="1" si="60"/>
        <v>0</v>
      </c>
      <c r="E664" s="42" t="str">
        <f ca="1">_xlfn.IFNA(VLOOKUP(B664,Rubric[],2+VALUE(LEFT(Type!$B$1,1)),),"")</f>
        <v/>
      </c>
      <c r="F664" s="42" t="str">
        <f ca="1">_xlfn.IFNA(VLOOKUP(A664,Table4[[#All],[Id_Serv]:[Dsg_EN Servico]],2+VALUE(LEFT(Type!$B$1,1)),0),"")</f>
        <v/>
      </c>
      <c r="G664" s="43" t="b">
        <f t="shared" ca="1" si="63"/>
        <v>0</v>
      </c>
      <c r="H664" s="73">
        <f t="shared" si="64"/>
        <v>11</v>
      </c>
      <c r="I664" s="73">
        <v>76</v>
      </c>
      <c r="J664" s="73">
        <v>2</v>
      </c>
      <c r="K664" s="72" t="str">
        <f t="shared" si="65"/>
        <v/>
      </c>
      <c r="L664" s="38" t="e">
        <f ca="1">VLOOKUP(B664,TA_Rubric!$A$1:$G$93,4+LEFT(Type!$B$1,1),)</f>
        <v>#N/A</v>
      </c>
    </row>
    <row r="665" spans="1:12" ht="63.95" customHeight="1" x14ac:dyDescent="0.25">
      <c r="A665" s="39" t="str">
        <f t="shared" ca="1" si="61"/>
        <v/>
      </c>
      <c r="B665" s="39" t="str">
        <f t="shared" ca="1" si="62"/>
        <v/>
      </c>
      <c r="C665" s="49"/>
      <c r="D665" s="16" t="b">
        <f t="shared" ca="1" si="60"/>
        <v>0</v>
      </c>
      <c r="E665" s="42" t="str">
        <f ca="1">_xlfn.IFNA(VLOOKUP(B665,Rubric[],2+VALUE(LEFT(Type!$B$1,1)),),"")</f>
        <v/>
      </c>
      <c r="F665" s="42" t="str">
        <f ca="1">_xlfn.IFNA(VLOOKUP(A665,Table4[[#All],[Id_Serv]:[Dsg_EN Servico]],2+VALUE(LEFT(Type!$B$1,1)),0),"")</f>
        <v/>
      </c>
      <c r="G665" s="43" t="b">
        <f t="shared" ca="1" si="63"/>
        <v>0</v>
      </c>
      <c r="H665" s="73">
        <f t="shared" si="64"/>
        <v>11</v>
      </c>
      <c r="I665" s="73">
        <v>77</v>
      </c>
      <c r="J665" s="73">
        <v>2</v>
      </c>
      <c r="K665" s="72" t="str">
        <f t="shared" si="65"/>
        <v/>
      </c>
      <c r="L665" s="38" t="e">
        <f ca="1">VLOOKUP(B665,TA_Rubric!$A$1:$G$93,4+LEFT(Type!$B$1,1),)</f>
        <v>#N/A</v>
      </c>
    </row>
    <row r="666" spans="1:12" ht="63.95" customHeight="1" x14ac:dyDescent="0.25">
      <c r="A666" s="39" t="str">
        <f t="shared" ca="1" si="61"/>
        <v/>
      </c>
      <c r="B666" s="39" t="str">
        <f t="shared" ca="1" si="62"/>
        <v/>
      </c>
      <c r="C666" s="49"/>
      <c r="D666" s="16" t="b">
        <f t="shared" ca="1" si="60"/>
        <v>0</v>
      </c>
      <c r="E666" s="42" t="str">
        <f ca="1">_xlfn.IFNA(VLOOKUP(B666,Rubric[],2+VALUE(LEFT(Type!$B$1,1)),),"")</f>
        <v/>
      </c>
      <c r="F666" s="42" t="str">
        <f ca="1">_xlfn.IFNA(VLOOKUP(A666,Table4[[#All],[Id_Serv]:[Dsg_EN Servico]],2+VALUE(LEFT(Type!$B$1,1)),0),"")</f>
        <v/>
      </c>
      <c r="G666" s="43" t="b">
        <f t="shared" ca="1" si="63"/>
        <v>0</v>
      </c>
      <c r="H666" s="73">
        <f t="shared" si="64"/>
        <v>11</v>
      </c>
      <c r="I666" s="73">
        <v>78</v>
      </c>
      <c r="J666" s="73">
        <v>2</v>
      </c>
      <c r="K666" s="72" t="str">
        <f t="shared" si="65"/>
        <v/>
      </c>
      <c r="L666" s="38" t="e">
        <f ca="1">VLOOKUP(B666,TA_Rubric!$A$1:$G$93,4+LEFT(Type!$B$1,1),)</f>
        <v>#N/A</v>
      </c>
    </row>
    <row r="667" spans="1:12" ht="63.95" customHeight="1" x14ac:dyDescent="0.25">
      <c r="A667" s="39" t="str">
        <f t="shared" ca="1" si="61"/>
        <v/>
      </c>
      <c r="B667" s="39" t="str">
        <f t="shared" ca="1" si="62"/>
        <v/>
      </c>
      <c r="C667" s="49"/>
      <c r="D667" s="16" t="b">
        <f t="shared" ca="1" si="60"/>
        <v>0</v>
      </c>
      <c r="E667" s="42" t="str">
        <f ca="1">_xlfn.IFNA(VLOOKUP(B667,Rubric[],2+VALUE(LEFT(Type!$B$1,1)),),"")</f>
        <v/>
      </c>
      <c r="F667" s="42" t="str">
        <f ca="1">_xlfn.IFNA(VLOOKUP(A667,Table4[[#All],[Id_Serv]:[Dsg_EN Servico]],2+VALUE(LEFT(Type!$B$1,1)),0),"")</f>
        <v/>
      </c>
      <c r="G667" s="43" t="b">
        <f t="shared" ca="1" si="63"/>
        <v>0</v>
      </c>
      <c r="H667" s="73">
        <f t="shared" si="64"/>
        <v>11</v>
      </c>
      <c r="I667" s="73">
        <v>79</v>
      </c>
      <c r="J667" s="73">
        <v>2</v>
      </c>
      <c r="K667" s="72" t="str">
        <f t="shared" si="65"/>
        <v/>
      </c>
      <c r="L667" s="38" t="e">
        <f ca="1">VLOOKUP(B667,TA_Rubric!$A$1:$G$93,4+LEFT(Type!$B$1,1),)</f>
        <v>#N/A</v>
      </c>
    </row>
    <row r="668" spans="1:12" ht="63.95" customHeight="1" x14ac:dyDescent="0.25">
      <c r="A668" s="39" t="str">
        <f t="shared" ca="1" si="61"/>
        <v/>
      </c>
      <c r="B668" s="39" t="str">
        <f t="shared" ca="1" si="62"/>
        <v/>
      </c>
      <c r="C668" s="49"/>
      <c r="D668" s="16" t="b">
        <f t="shared" ca="1" si="60"/>
        <v>0</v>
      </c>
      <c r="E668" s="42" t="str">
        <f ca="1">_xlfn.IFNA(VLOOKUP(B668,Rubric[],2+VALUE(LEFT(Type!$B$1,1)),),"")</f>
        <v/>
      </c>
      <c r="F668" s="42" t="str">
        <f ca="1">_xlfn.IFNA(VLOOKUP(A668,Table4[[#All],[Id_Serv]:[Dsg_EN Servico]],2+VALUE(LEFT(Type!$B$1,1)),0),"")</f>
        <v/>
      </c>
      <c r="G668" s="43" t="b">
        <f t="shared" ca="1" si="63"/>
        <v>0</v>
      </c>
      <c r="H668" s="73">
        <f t="shared" si="64"/>
        <v>11</v>
      </c>
      <c r="I668" s="73">
        <v>80</v>
      </c>
      <c r="J668" s="73">
        <v>2</v>
      </c>
      <c r="K668" s="72" t="str">
        <f t="shared" si="65"/>
        <v/>
      </c>
      <c r="L668" s="38" t="e">
        <f ca="1">VLOOKUP(B668,TA_Rubric!$A$1:$G$93,4+LEFT(Type!$B$1,1),)</f>
        <v>#N/A</v>
      </c>
    </row>
    <row r="669" spans="1:12" ht="63.95" customHeight="1" x14ac:dyDescent="0.25">
      <c r="A669" s="39" t="str">
        <f t="shared" ca="1" si="61"/>
        <v/>
      </c>
      <c r="B669" s="39" t="str">
        <f t="shared" ca="1" si="62"/>
        <v/>
      </c>
      <c r="C669" s="49"/>
      <c r="D669" s="16" t="b">
        <f t="shared" ca="1" si="60"/>
        <v>0</v>
      </c>
      <c r="E669" s="42" t="str">
        <f ca="1">_xlfn.IFNA(VLOOKUP(B669,Rubric[],2+VALUE(LEFT(Type!$B$1,1)),),"")</f>
        <v/>
      </c>
      <c r="F669" s="42" t="str">
        <f ca="1">_xlfn.IFNA(VLOOKUP(A669,Table4[[#All],[Id_Serv]:[Dsg_EN Servico]],2+VALUE(LEFT(Type!$B$1,1)),0),"")</f>
        <v/>
      </c>
      <c r="G669" s="43" t="b">
        <f t="shared" ca="1" si="63"/>
        <v>0</v>
      </c>
      <c r="H669" s="73">
        <f t="shared" si="64"/>
        <v>11</v>
      </c>
      <c r="I669" s="73">
        <v>81</v>
      </c>
      <c r="J669" s="73">
        <v>2</v>
      </c>
      <c r="K669" s="72" t="str">
        <f t="shared" si="65"/>
        <v/>
      </c>
      <c r="L669" s="38" t="e">
        <f ca="1">VLOOKUP(B669,TA_Rubric!$A$1:$G$93,4+LEFT(Type!$B$1,1),)</f>
        <v>#N/A</v>
      </c>
    </row>
    <row r="670" spans="1:12" ht="63.95" customHeight="1" x14ac:dyDescent="0.25">
      <c r="A670" s="39" t="str">
        <f t="shared" ca="1" si="61"/>
        <v/>
      </c>
      <c r="B670" s="39" t="str">
        <f t="shared" ca="1" si="62"/>
        <v/>
      </c>
      <c r="C670" s="49"/>
      <c r="D670" s="16" t="b">
        <f t="shared" ref="D670:D733" ca="1" si="66">IF(G670=FALSE,FALSE,IF(ISBLANK(C670),FALSE,TRUE))</f>
        <v>0</v>
      </c>
      <c r="E670" s="42" t="str">
        <f ca="1">_xlfn.IFNA(VLOOKUP(B670,Rubric[],2+VALUE(LEFT(Type!$B$1,1)),),"")</f>
        <v/>
      </c>
      <c r="F670" s="42" t="str">
        <f ca="1">_xlfn.IFNA(VLOOKUP(A670,Table4[[#All],[Id_Serv]:[Dsg_EN Servico]],2+VALUE(LEFT(Type!$B$1,1)),0),"")</f>
        <v/>
      </c>
      <c r="G670" s="43" t="b">
        <f t="shared" ca="1" si="63"/>
        <v>0</v>
      </c>
      <c r="H670" s="73">
        <f t="shared" si="64"/>
        <v>11</v>
      </c>
      <c r="I670" s="73">
        <v>82</v>
      </c>
      <c r="J670" s="73">
        <v>2</v>
      </c>
      <c r="K670" s="72" t="str">
        <f t="shared" si="65"/>
        <v/>
      </c>
      <c r="L670" s="38" t="e">
        <f ca="1">VLOOKUP(B670,TA_Rubric!$A$1:$G$93,4+LEFT(Type!$B$1,1),)</f>
        <v>#N/A</v>
      </c>
    </row>
    <row r="671" spans="1:12" ht="63.95" customHeight="1" x14ac:dyDescent="0.25">
      <c r="A671" s="39" t="str">
        <f t="shared" ca="1" si="61"/>
        <v/>
      </c>
      <c r="B671" s="39" t="str">
        <f t="shared" ca="1" si="62"/>
        <v/>
      </c>
      <c r="C671" s="49"/>
      <c r="D671" s="16" t="b">
        <f t="shared" ca="1" si="66"/>
        <v>0</v>
      </c>
      <c r="E671" s="42" t="str">
        <f ca="1">_xlfn.IFNA(VLOOKUP(B671,Rubric[],2+VALUE(LEFT(Type!$B$1,1)),),"")</f>
        <v/>
      </c>
      <c r="F671" s="42" t="str">
        <f ca="1">_xlfn.IFNA(VLOOKUP(A671,Table4[[#All],[Id_Serv]:[Dsg_EN Servico]],2+VALUE(LEFT(Type!$B$1,1)),0),"")</f>
        <v/>
      </c>
      <c r="G671" s="43" t="b">
        <f t="shared" ca="1" si="63"/>
        <v>0</v>
      </c>
      <c r="H671" s="73">
        <f t="shared" si="64"/>
        <v>11</v>
      </c>
      <c r="I671" s="73">
        <v>83</v>
      </c>
      <c r="J671" s="73">
        <v>2</v>
      </c>
      <c r="K671" s="72" t="str">
        <f t="shared" si="65"/>
        <v/>
      </c>
      <c r="L671" s="38" t="e">
        <f ca="1">VLOOKUP(B671,TA_Rubric!$A$1:$G$93,4+LEFT(Type!$B$1,1),)</f>
        <v>#N/A</v>
      </c>
    </row>
    <row r="672" spans="1:12" ht="63.95" customHeight="1" x14ac:dyDescent="0.25">
      <c r="A672" s="39" t="str">
        <f t="shared" ca="1" si="61"/>
        <v/>
      </c>
      <c r="B672" s="39" t="str">
        <f t="shared" ca="1" si="62"/>
        <v/>
      </c>
      <c r="C672" s="49"/>
      <c r="D672" s="16" t="b">
        <f t="shared" ca="1" si="66"/>
        <v>0</v>
      </c>
      <c r="E672" s="42" t="str">
        <f ca="1">_xlfn.IFNA(VLOOKUP(B672,Rubric[],2+VALUE(LEFT(Type!$B$1,1)),),"")</f>
        <v/>
      </c>
      <c r="F672" s="42" t="str">
        <f ca="1">_xlfn.IFNA(VLOOKUP(A672,Table4[[#All],[Id_Serv]:[Dsg_EN Servico]],2+VALUE(LEFT(Type!$B$1,1)),0),"")</f>
        <v/>
      </c>
      <c r="G672" s="43" t="b">
        <f t="shared" ca="1" si="63"/>
        <v>0</v>
      </c>
      <c r="H672" s="73">
        <f t="shared" si="64"/>
        <v>11</v>
      </c>
      <c r="I672" s="73">
        <v>84</v>
      </c>
      <c r="J672" s="73">
        <v>2</v>
      </c>
      <c r="K672" s="72" t="str">
        <f t="shared" si="65"/>
        <v/>
      </c>
      <c r="L672" s="38" t="e">
        <f ca="1">VLOOKUP(B672,TA_Rubric!$A$1:$G$93,4+LEFT(Type!$B$1,1),)</f>
        <v>#N/A</v>
      </c>
    </row>
    <row r="673" spans="1:12" ht="63.95" customHeight="1" x14ac:dyDescent="0.25">
      <c r="A673" s="39" t="str">
        <f t="shared" ca="1" si="61"/>
        <v/>
      </c>
      <c r="B673" s="39" t="str">
        <f t="shared" ca="1" si="62"/>
        <v/>
      </c>
      <c r="C673" s="49"/>
      <c r="D673" s="16" t="b">
        <f t="shared" ca="1" si="66"/>
        <v>0</v>
      </c>
      <c r="E673" s="42" t="str">
        <f ca="1">_xlfn.IFNA(VLOOKUP(B673,Rubric[],2+VALUE(LEFT(Type!$B$1,1)),),"")</f>
        <v/>
      </c>
      <c r="F673" s="42" t="str">
        <f ca="1">_xlfn.IFNA(VLOOKUP(A673,Table4[[#All],[Id_Serv]:[Dsg_EN Servico]],2+VALUE(LEFT(Type!$B$1,1)),0),"")</f>
        <v/>
      </c>
      <c r="G673" s="43" t="b">
        <f t="shared" ca="1" si="63"/>
        <v>0</v>
      </c>
      <c r="H673" s="73">
        <f t="shared" si="64"/>
        <v>11</v>
      </c>
      <c r="I673" s="73">
        <v>85</v>
      </c>
      <c r="J673" s="73">
        <v>2</v>
      </c>
      <c r="K673" s="72" t="str">
        <f t="shared" si="65"/>
        <v/>
      </c>
      <c r="L673" s="38" t="e">
        <f ca="1">VLOOKUP(B673,TA_Rubric!$A$1:$G$93,4+LEFT(Type!$B$1,1),)</f>
        <v>#N/A</v>
      </c>
    </row>
    <row r="674" spans="1:12" ht="63.95" customHeight="1" x14ac:dyDescent="0.25">
      <c r="A674" s="38" t="str">
        <f t="shared" ca="1" si="61"/>
        <v/>
      </c>
      <c r="B674" s="38" t="str">
        <f t="shared" ca="1" si="62"/>
        <v/>
      </c>
      <c r="C674" s="49"/>
      <c r="D674" s="15" t="b">
        <f t="shared" ca="1" si="66"/>
        <v>0</v>
      </c>
      <c r="E674" s="40" t="str">
        <f ca="1">_xlfn.IFNA(VLOOKUP(B674,Rubric[],2+VALUE(LEFT(Type!$B$1,1)),),"")</f>
        <v/>
      </c>
      <c r="F674" s="40" t="str">
        <f ca="1">_xlfn.IFNA(VLOOKUP(A674,Table4[[#All],[Id_Serv]:[Dsg_EN Servico]],2+VALUE(LEFT(Type!$B$1,1)),0),"")</f>
        <v/>
      </c>
      <c r="G674" s="41" t="b">
        <f t="shared" ca="1" si="63"/>
        <v>0</v>
      </c>
      <c r="H674" s="72">
        <f t="shared" si="64"/>
        <v>12</v>
      </c>
      <c r="I674" s="72">
        <v>2</v>
      </c>
      <c r="J674" s="72">
        <v>2</v>
      </c>
      <c r="K674" s="72" t="str">
        <f t="shared" si="65"/>
        <v/>
      </c>
      <c r="L674" s="38" t="e">
        <f ca="1">VLOOKUP(B674,TA_Rubric!$A$1:$G$93,4+LEFT(Type!$B$1,1),)</f>
        <v>#N/A</v>
      </c>
    </row>
    <row r="675" spans="1:12" ht="63.95" customHeight="1" x14ac:dyDescent="0.25">
      <c r="A675" s="39" t="str">
        <f t="shared" ca="1" si="61"/>
        <v/>
      </c>
      <c r="B675" s="39" t="str">
        <f t="shared" ca="1" si="62"/>
        <v/>
      </c>
      <c r="C675" s="49"/>
      <c r="D675" s="16" t="b">
        <f t="shared" ca="1" si="66"/>
        <v>0</v>
      </c>
      <c r="E675" s="42" t="str">
        <f ca="1">_xlfn.IFNA(VLOOKUP(B675,Rubric[],2+VALUE(LEFT(Type!$B$1,1)),),"")</f>
        <v/>
      </c>
      <c r="F675" s="42" t="str">
        <f ca="1">_xlfn.IFNA(VLOOKUP(A675,Table4[[#All],[Id_Serv]:[Dsg_EN Servico]],2+VALUE(LEFT(Type!$B$1,1)),0),"")</f>
        <v/>
      </c>
      <c r="G675" s="43" t="b">
        <f t="shared" ca="1" si="63"/>
        <v>0</v>
      </c>
      <c r="H675" s="73">
        <f t="shared" si="64"/>
        <v>12</v>
      </c>
      <c r="I675" s="73">
        <v>3</v>
      </c>
      <c r="J675" s="73">
        <v>2</v>
      </c>
      <c r="K675" s="72" t="str">
        <f t="shared" si="65"/>
        <v/>
      </c>
      <c r="L675" s="38" t="e">
        <f ca="1">VLOOKUP(B675,TA_Rubric!$A$1:$G$93,4+LEFT(Type!$B$1,1),)</f>
        <v>#N/A</v>
      </c>
    </row>
    <row r="676" spans="1:12" ht="63.95" customHeight="1" x14ac:dyDescent="0.25">
      <c r="A676" s="39" t="str">
        <f t="shared" ca="1" si="61"/>
        <v/>
      </c>
      <c r="B676" s="39" t="str">
        <f t="shared" ca="1" si="62"/>
        <v/>
      </c>
      <c r="C676" s="49"/>
      <c r="D676" s="16" t="b">
        <f t="shared" ca="1" si="66"/>
        <v>0</v>
      </c>
      <c r="E676" s="42" t="str">
        <f ca="1">_xlfn.IFNA(VLOOKUP(B676,Rubric[],2+VALUE(LEFT(Type!$B$1,1)),),"")</f>
        <v/>
      </c>
      <c r="F676" s="42" t="str">
        <f ca="1">_xlfn.IFNA(VLOOKUP(A676,Table4[[#All],[Id_Serv]:[Dsg_EN Servico]],2+VALUE(LEFT(Type!$B$1,1)),0),"")</f>
        <v/>
      </c>
      <c r="G676" s="43" t="b">
        <f t="shared" ca="1" si="63"/>
        <v>0</v>
      </c>
      <c r="H676" s="73">
        <f t="shared" si="64"/>
        <v>12</v>
      </c>
      <c r="I676" s="73">
        <v>4</v>
      </c>
      <c r="J676" s="73">
        <v>2</v>
      </c>
      <c r="K676" s="72" t="str">
        <f t="shared" si="65"/>
        <v/>
      </c>
      <c r="L676" s="38" t="e">
        <f ca="1">VLOOKUP(B676,TA_Rubric!$A$1:$G$93,4+LEFT(Type!$B$1,1),)</f>
        <v>#N/A</v>
      </c>
    </row>
    <row r="677" spans="1:12" ht="63.95" customHeight="1" x14ac:dyDescent="0.25">
      <c r="A677" s="39" t="str">
        <f t="shared" ca="1" si="61"/>
        <v/>
      </c>
      <c r="B677" s="39" t="str">
        <f t="shared" ca="1" si="62"/>
        <v/>
      </c>
      <c r="C677" s="49"/>
      <c r="D677" s="16" t="b">
        <f t="shared" ca="1" si="66"/>
        <v>0</v>
      </c>
      <c r="E677" s="42" t="str">
        <f ca="1">_xlfn.IFNA(VLOOKUP(B677,Rubric[],2+VALUE(LEFT(Type!$B$1,1)),),"")</f>
        <v/>
      </c>
      <c r="F677" s="42" t="str">
        <f ca="1">_xlfn.IFNA(VLOOKUP(A677,Table4[[#All],[Id_Serv]:[Dsg_EN Servico]],2+VALUE(LEFT(Type!$B$1,1)),0),"")</f>
        <v/>
      </c>
      <c r="G677" s="43" t="b">
        <f t="shared" ca="1" si="63"/>
        <v>0</v>
      </c>
      <c r="H677" s="73">
        <f t="shared" si="64"/>
        <v>12</v>
      </c>
      <c r="I677" s="73">
        <v>5</v>
      </c>
      <c r="J677" s="73">
        <v>2</v>
      </c>
      <c r="K677" s="72" t="str">
        <f t="shared" si="65"/>
        <v/>
      </c>
      <c r="L677" s="38" t="e">
        <f ca="1">VLOOKUP(B677,TA_Rubric!$A$1:$G$93,4+LEFT(Type!$B$1,1),)</f>
        <v>#N/A</v>
      </c>
    </row>
    <row r="678" spans="1:12" ht="63.95" customHeight="1" x14ac:dyDescent="0.25">
      <c r="A678" s="39" t="str">
        <f t="shared" ca="1" si="61"/>
        <v/>
      </c>
      <c r="B678" s="39" t="str">
        <f t="shared" ca="1" si="62"/>
        <v/>
      </c>
      <c r="C678" s="49"/>
      <c r="D678" s="16" t="b">
        <f t="shared" ca="1" si="66"/>
        <v>0</v>
      </c>
      <c r="E678" s="42" t="str">
        <f ca="1">_xlfn.IFNA(VLOOKUP(B678,Rubric[],2+VALUE(LEFT(Type!$B$1,1)),),"")</f>
        <v/>
      </c>
      <c r="F678" s="42" t="str">
        <f ca="1">_xlfn.IFNA(VLOOKUP(A678,Table4[[#All],[Id_Serv]:[Dsg_EN Servico]],2+VALUE(LEFT(Type!$B$1,1)),0),"")</f>
        <v/>
      </c>
      <c r="G678" s="43" t="b">
        <f t="shared" ca="1" si="63"/>
        <v>0</v>
      </c>
      <c r="H678" s="73">
        <f t="shared" si="64"/>
        <v>12</v>
      </c>
      <c r="I678" s="73">
        <v>6</v>
      </c>
      <c r="J678" s="73">
        <v>2</v>
      </c>
      <c r="K678" s="72" t="str">
        <f t="shared" si="65"/>
        <v/>
      </c>
      <c r="L678" s="38" t="e">
        <f ca="1">VLOOKUP(B678,TA_Rubric!$A$1:$G$93,4+LEFT(Type!$B$1,1),)</f>
        <v>#N/A</v>
      </c>
    </row>
    <row r="679" spans="1:12" ht="63.95" customHeight="1" x14ac:dyDescent="0.25">
      <c r="A679" s="39" t="str">
        <f t="shared" ca="1" si="61"/>
        <v/>
      </c>
      <c r="B679" s="39" t="str">
        <f t="shared" ca="1" si="62"/>
        <v/>
      </c>
      <c r="C679" s="49"/>
      <c r="D679" s="16" t="b">
        <f t="shared" ca="1" si="66"/>
        <v>0</v>
      </c>
      <c r="E679" s="42" t="str">
        <f ca="1">_xlfn.IFNA(VLOOKUP(B679,Rubric[],2+VALUE(LEFT(Type!$B$1,1)),),"")</f>
        <v/>
      </c>
      <c r="F679" s="42" t="str">
        <f ca="1">_xlfn.IFNA(VLOOKUP(A679,Table4[[#All],[Id_Serv]:[Dsg_EN Servico]],2+VALUE(LEFT(Type!$B$1,1)),0),"")</f>
        <v/>
      </c>
      <c r="G679" s="43" t="b">
        <f t="shared" ca="1" si="63"/>
        <v>0</v>
      </c>
      <c r="H679" s="73">
        <f t="shared" si="64"/>
        <v>12</v>
      </c>
      <c r="I679" s="73">
        <v>7</v>
      </c>
      <c r="J679" s="73">
        <v>2</v>
      </c>
      <c r="K679" s="72" t="str">
        <f t="shared" si="65"/>
        <v/>
      </c>
      <c r="L679" s="38" t="e">
        <f ca="1">VLOOKUP(B679,TA_Rubric!$A$1:$G$93,4+LEFT(Type!$B$1,1),)</f>
        <v>#N/A</v>
      </c>
    </row>
    <row r="680" spans="1:12" ht="63.95" customHeight="1" x14ac:dyDescent="0.25">
      <c r="A680" s="39" t="str">
        <f t="shared" ca="1" si="61"/>
        <v/>
      </c>
      <c r="B680" s="39" t="str">
        <f t="shared" ca="1" si="62"/>
        <v/>
      </c>
      <c r="C680" s="49"/>
      <c r="D680" s="16" t="b">
        <f t="shared" ca="1" si="66"/>
        <v>0</v>
      </c>
      <c r="E680" s="42" t="str">
        <f ca="1">_xlfn.IFNA(VLOOKUP(B680,Rubric[],2+VALUE(LEFT(Type!$B$1,1)),),"")</f>
        <v/>
      </c>
      <c r="F680" s="42" t="str">
        <f ca="1">_xlfn.IFNA(VLOOKUP(A680,Table4[[#All],[Id_Serv]:[Dsg_EN Servico]],2+VALUE(LEFT(Type!$B$1,1)),0),"")</f>
        <v/>
      </c>
      <c r="G680" s="43" t="b">
        <f t="shared" ca="1" si="63"/>
        <v>0</v>
      </c>
      <c r="H680" s="73">
        <f t="shared" si="64"/>
        <v>12</v>
      </c>
      <c r="I680" s="73">
        <v>8</v>
      </c>
      <c r="J680" s="73">
        <v>2</v>
      </c>
      <c r="K680" s="72" t="str">
        <f t="shared" si="65"/>
        <v/>
      </c>
      <c r="L680" s="38" t="e">
        <f ca="1">VLOOKUP(B680,TA_Rubric!$A$1:$G$93,4+LEFT(Type!$B$1,1),)</f>
        <v>#N/A</v>
      </c>
    </row>
    <row r="681" spans="1:12" ht="63.95" customHeight="1" x14ac:dyDescent="0.25">
      <c r="A681" s="39" t="str">
        <f t="shared" ca="1" si="61"/>
        <v/>
      </c>
      <c r="B681" s="39" t="str">
        <f t="shared" ca="1" si="62"/>
        <v/>
      </c>
      <c r="C681" s="49"/>
      <c r="D681" s="16" t="b">
        <f t="shared" ca="1" si="66"/>
        <v>0</v>
      </c>
      <c r="E681" s="42" t="str">
        <f ca="1">_xlfn.IFNA(VLOOKUP(B681,Rubric[],2+VALUE(LEFT(Type!$B$1,1)),),"")</f>
        <v/>
      </c>
      <c r="F681" s="42" t="str">
        <f ca="1">_xlfn.IFNA(VLOOKUP(A681,Table4[[#All],[Id_Serv]:[Dsg_EN Servico]],2+VALUE(LEFT(Type!$B$1,1)),0),"")</f>
        <v/>
      </c>
      <c r="G681" s="43" t="b">
        <f t="shared" ca="1" si="63"/>
        <v>0</v>
      </c>
      <c r="H681" s="73">
        <f t="shared" si="64"/>
        <v>12</v>
      </c>
      <c r="I681" s="73">
        <v>9</v>
      </c>
      <c r="J681" s="73">
        <v>2</v>
      </c>
      <c r="K681" s="72" t="str">
        <f t="shared" si="65"/>
        <v/>
      </c>
      <c r="L681" s="38" t="e">
        <f ca="1">VLOOKUP(B681,TA_Rubric!$A$1:$G$93,4+LEFT(Type!$B$1,1),)</f>
        <v>#N/A</v>
      </c>
    </row>
    <row r="682" spans="1:12" ht="63.95" customHeight="1" x14ac:dyDescent="0.25">
      <c r="A682" s="39" t="str">
        <f t="shared" ca="1" si="61"/>
        <v/>
      </c>
      <c r="B682" s="39" t="str">
        <f t="shared" ca="1" si="62"/>
        <v/>
      </c>
      <c r="C682" s="49"/>
      <c r="D682" s="16" t="b">
        <f t="shared" ca="1" si="66"/>
        <v>0</v>
      </c>
      <c r="E682" s="42" t="str">
        <f ca="1">_xlfn.IFNA(VLOOKUP(B682,Rubric[],2+VALUE(LEFT(Type!$B$1,1)),),"")</f>
        <v/>
      </c>
      <c r="F682" s="42" t="str">
        <f ca="1">_xlfn.IFNA(VLOOKUP(A682,Table4[[#All],[Id_Serv]:[Dsg_EN Servico]],2+VALUE(LEFT(Type!$B$1,1)),0),"")</f>
        <v/>
      </c>
      <c r="G682" s="43" t="b">
        <f t="shared" ca="1" si="63"/>
        <v>0</v>
      </c>
      <c r="H682" s="73">
        <f t="shared" si="64"/>
        <v>12</v>
      </c>
      <c r="I682" s="73">
        <v>10</v>
      </c>
      <c r="J682" s="73">
        <v>2</v>
      </c>
      <c r="K682" s="72" t="str">
        <f t="shared" si="65"/>
        <v/>
      </c>
      <c r="L682" s="38" t="e">
        <f ca="1">VLOOKUP(B682,TA_Rubric!$A$1:$G$93,4+LEFT(Type!$B$1,1),)</f>
        <v>#N/A</v>
      </c>
    </row>
    <row r="683" spans="1:12" ht="63.95" customHeight="1" x14ac:dyDescent="0.25">
      <c r="A683" s="39" t="str">
        <f t="shared" ca="1" si="61"/>
        <v/>
      </c>
      <c r="B683" s="39" t="str">
        <f t="shared" ca="1" si="62"/>
        <v/>
      </c>
      <c r="C683" s="49"/>
      <c r="D683" s="16" t="b">
        <f t="shared" ca="1" si="66"/>
        <v>0</v>
      </c>
      <c r="E683" s="42" t="str">
        <f ca="1">_xlfn.IFNA(VLOOKUP(B683,Rubric[],2+VALUE(LEFT(Type!$B$1,1)),),"")</f>
        <v/>
      </c>
      <c r="F683" s="42" t="str">
        <f ca="1">_xlfn.IFNA(VLOOKUP(A683,Table4[[#All],[Id_Serv]:[Dsg_EN Servico]],2+VALUE(LEFT(Type!$B$1,1)),0),"")</f>
        <v/>
      </c>
      <c r="G683" s="43" t="b">
        <f t="shared" ca="1" si="63"/>
        <v>0</v>
      </c>
      <c r="H683" s="73">
        <f t="shared" si="64"/>
        <v>12</v>
      </c>
      <c r="I683" s="73">
        <v>11</v>
      </c>
      <c r="J683" s="73">
        <v>2</v>
      </c>
      <c r="K683" s="72" t="str">
        <f t="shared" si="65"/>
        <v/>
      </c>
      <c r="L683" s="38" t="e">
        <f ca="1">VLOOKUP(B683,TA_Rubric!$A$1:$G$93,4+LEFT(Type!$B$1,1),)</f>
        <v>#N/A</v>
      </c>
    </row>
    <row r="684" spans="1:12" ht="63.95" customHeight="1" x14ac:dyDescent="0.25">
      <c r="A684" s="39" t="str">
        <f t="shared" ca="1" si="61"/>
        <v/>
      </c>
      <c r="B684" s="39" t="str">
        <f t="shared" ca="1" si="62"/>
        <v/>
      </c>
      <c r="C684" s="49"/>
      <c r="D684" s="16" t="b">
        <f t="shared" ca="1" si="66"/>
        <v>0</v>
      </c>
      <c r="E684" s="42" t="str">
        <f ca="1">_xlfn.IFNA(VLOOKUP(B684,Rubric[],2+VALUE(LEFT(Type!$B$1,1)),),"")</f>
        <v/>
      </c>
      <c r="F684" s="42" t="str">
        <f ca="1">_xlfn.IFNA(VLOOKUP(A684,Table4[[#All],[Id_Serv]:[Dsg_EN Servico]],2+VALUE(LEFT(Type!$B$1,1)),0),"")</f>
        <v/>
      </c>
      <c r="G684" s="43" t="b">
        <f t="shared" ca="1" si="63"/>
        <v>0</v>
      </c>
      <c r="H684" s="73">
        <f t="shared" si="64"/>
        <v>12</v>
      </c>
      <c r="I684" s="73">
        <v>12</v>
      </c>
      <c r="J684" s="73">
        <v>2</v>
      </c>
      <c r="K684" s="72" t="str">
        <f t="shared" si="65"/>
        <v/>
      </c>
      <c r="L684" s="38" t="e">
        <f ca="1">VLOOKUP(B684,TA_Rubric!$A$1:$G$93,4+LEFT(Type!$B$1,1),)</f>
        <v>#N/A</v>
      </c>
    </row>
    <row r="685" spans="1:12" ht="63.95" customHeight="1" x14ac:dyDescent="0.25">
      <c r="A685" s="39" t="str">
        <f t="shared" ca="1" si="61"/>
        <v/>
      </c>
      <c r="B685" s="39" t="str">
        <f t="shared" ca="1" si="62"/>
        <v/>
      </c>
      <c r="C685" s="49"/>
      <c r="D685" s="16" t="b">
        <f t="shared" ca="1" si="66"/>
        <v>0</v>
      </c>
      <c r="E685" s="42" t="str">
        <f ca="1">_xlfn.IFNA(VLOOKUP(B685,Rubric[],2+VALUE(LEFT(Type!$B$1,1)),),"")</f>
        <v/>
      </c>
      <c r="F685" s="42" t="str">
        <f ca="1">_xlfn.IFNA(VLOOKUP(A685,Table4[[#All],[Id_Serv]:[Dsg_EN Servico]],2+VALUE(LEFT(Type!$B$1,1)),0),"")</f>
        <v/>
      </c>
      <c r="G685" s="43" t="b">
        <f t="shared" ca="1" si="63"/>
        <v>0</v>
      </c>
      <c r="H685" s="73">
        <f t="shared" si="64"/>
        <v>12</v>
      </c>
      <c r="I685" s="73">
        <v>13</v>
      </c>
      <c r="J685" s="73">
        <v>2</v>
      </c>
      <c r="K685" s="72" t="str">
        <f t="shared" si="65"/>
        <v/>
      </c>
      <c r="L685" s="38" t="e">
        <f ca="1">VLOOKUP(B685,TA_Rubric!$A$1:$G$93,4+LEFT(Type!$B$1,1),)</f>
        <v>#N/A</v>
      </c>
    </row>
    <row r="686" spans="1:12" ht="63.95" customHeight="1" x14ac:dyDescent="0.25">
      <c r="A686" s="39" t="str">
        <f t="shared" ca="1" si="61"/>
        <v/>
      </c>
      <c r="B686" s="39" t="str">
        <f t="shared" ca="1" si="62"/>
        <v/>
      </c>
      <c r="C686" s="49"/>
      <c r="D686" s="16" t="b">
        <f t="shared" ca="1" si="66"/>
        <v>0</v>
      </c>
      <c r="E686" s="42" t="str">
        <f ca="1">_xlfn.IFNA(VLOOKUP(B686,Rubric[],2+VALUE(LEFT(Type!$B$1,1)),),"")</f>
        <v/>
      </c>
      <c r="F686" s="42" t="str">
        <f ca="1">_xlfn.IFNA(VLOOKUP(A686,Table4[[#All],[Id_Serv]:[Dsg_EN Servico]],2+VALUE(LEFT(Type!$B$1,1)),0),"")</f>
        <v/>
      </c>
      <c r="G686" s="43" t="b">
        <f t="shared" ca="1" si="63"/>
        <v>0</v>
      </c>
      <c r="H686" s="73">
        <f t="shared" si="64"/>
        <v>12</v>
      </c>
      <c r="I686" s="73">
        <v>14</v>
      </c>
      <c r="J686" s="73">
        <v>2</v>
      </c>
      <c r="K686" s="72" t="str">
        <f t="shared" si="65"/>
        <v/>
      </c>
      <c r="L686" s="38" t="e">
        <f ca="1">VLOOKUP(B686,TA_Rubric!$A$1:$G$93,4+LEFT(Type!$B$1,1),)</f>
        <v>#N/A</v>
      </c>
    </row>
    <row r="687" spans="1:12" ht="63.95" customHeight="1" x14ac:dyDescent="0.25">
      <c r="A687" s="39" t="str">
        <f t="shared" ca="1" si="61"/>
        <v/>
      </c>
      <c r="B687" s="39" t="str">
        <f t="shared" ca="1" si="62"/>
        <v/>
      </c>
      <c r="C687" s="49"/>
      <c r="D687" s="16" t="b">
        <f t="shared" ca="1" si="66"/>
        <v>0</v>
      </c>
      <c r="E687" s="42" t="str">
        <f ca="1">_xlfn.IFNA(VLOOKUP(B687,Rubric[],2+VALUE(LEFT(Type!$B$1,1)),),"")</f>
        <v/>
      </c>
      <c r="F687" s="42" t="str">
        <f ca="1">_xlfn.IFNA(VLOOKUP(A687,Table4[[#All],[Id_Serv]:[Dsg_EN Servico]],2+VALUE(LEFT(Type!$B$1,1)),0),"")</f>
        <v/>
      </c>
      <c r="G687" s="43" t="b">
        <f t="shared" ca="1" si="63"/>
        <v>0</v>
      </c>
      <c r="H687" s="73">
        <f t="shared" si="64"/>
        <v>12</v>
      </c>
      <c r="I687" s="73">
        <v>15</v>
      </c>
      <c r="J687" s="73">
        <v>2</v>
      </c>
      <c r="K687" s="72" t="str">
        <f t="shared" si="65"/>
        <v/>
      </c>
      <c r="L687" s="38" t="e">
        <f ca="1">VLOOKUP(B687,TA_Rubric!$A$1:$G$93,4+LEFT(Type!$B$1,1),)</f>
        <v>#N/A</v>
      </c>
    </row>
    <row r="688" spans="1:12" ht="63.95" customHeight="1" x14ac:dyDescent="0.25">
      <c r="A688" s="39" t="str">
        <f t="shared" ca="1" si="61"/>
        <v/>
      </c>
      <c r="B688" s="39" t="str">
        <f t="shared" ca="1" si="62"/>
        <v/>
      </c>
      <c r="C688" s="49"/>
      <c r="D688" s="16" t="b">
        <f t="shared" ca="1" si="66"/>
        <v>0</v>
      </c>
      <c r="E688" s="42" t="str">
        <f ca="1">_xlfn.IFNA(VLOOKUP(B688,Rubric[],2+VALUE(LEFT(Type!$B$1,1)),),"")</f>
        <v/>
      </c>
      <c r="F688" s="42" t="str">
        <f ca="1">_xlfn.IFNA(VLOOKUP(A688,Table4[[#All],[Id_Serv]:[Dsg_EN Servico]],2+VALUE(LEFT(Type!$B$1,1)),0),"")</f>
        <v/>
      </c>
      <c r="G688" s="43" t="b">
        <f t="shared" ca="1" si="63"/>
        <v>0</v>
      </c>
      <c r="H688" s="73">
        <f t="shared" si="64"/>
        <v>12</v>
      </c>
      <c r="I688" s="73">
        <v>16</v>
      </c>
      <c r="J688" s="73">
        <v>2</v>
      </c>
      <c r="K688" s="72" t="str">
        <f t="shared" si="65"/>
        <v/>
      </c>
      <c r="L688" s="38" t="e">
        <f ca="1">VLOOKUP(B688,TA_Rubric!$A$1:$G$93,4+LEFT(Type!$B$1,1),)</f>
        <v>#N/A</v>
      </c>
    </row>
    <row r="689" spans="1:12" ht="63.95" customHeight="1" x14ac:dyDescent="0.25">
      <c r="A689" s="39" t="str">
        <f t="shared" ca="1" si="61"/>
        <v/>
      </c>
      <c r="B689" s="39" t="str">
        <f t="shared" ca="1" si="62"/>
        <v/>
      </c>
      <c r="C689" s="49"/>
      <c r="D689" s="16" t="b">
        <f t="shared" ca="1" si="66"/>
        <v>0</v>
      </c>
      <c r="E689" s="42" t="str">
        <f ca="1">_xlfn.IFNA(VLOOKUP(B689,Rubric[],2+VALUE(LEFT(Type!$B$1,1)),),"")</f>
        <v/>
      </c>
      <c r="F689" s="42" t="str">
        <f ca="1">_xlfn.IFNA(VLOOKUP(A689,Table4[[#All],[Id_Serv]:[Dsg_EN Servico]],2+VALUE(LEFT(Type!$B$1,1)),0),"")</f>
        <v/>
      </c>
      <c r="G689" s="43" t="b">
        <f t="shared" ca="1" si="63"/>
        <v>0</v>
      </c>
      <c r="H689" s="73">
        <f t="shared" si="64"/>
        <v>12</v>
      </c>
      <c r="I689" s="73">
        <v>17</v>
      </c>
      <c r="J689" s="73">
        <v>2</v>
      </c>
      <c r="K689" s="72" t="str">
        <f t="shared" si="65"/>
        <v/>
      </c>
      <c r="L689" s="38" t="e">
        <f ca="1">VLOOKUP(B689,TA_Rubric!$A$1:$G$93,4+LEFT(Type!$B$1,1),)</f>
        <v>#N/A</v>
      </c>
    </row>
    <row r="690" spans="1:12" ht="63.95" customHeight="1" x14ac:dyDescent="0.25">
      <c r="A690" s="39" t="str">
        <f t="shared" ca="1" si="61"/>
        <v/>
      </c>
      <c r="B690" s="39" t="str">
        <f t="shared" ca="1" si="62"/>
        <v/>
      </c>
      <c r="C690" s="49"/>
      <c r="D690" s="16" t="b">
        <f t="shared" ca="1" si="66"/>
        <v>0</v>
      </c>
      <c r="E690" s="42" t="str">
        <f ca="1">_xlfn.IFNA(VLOOKUP(B690,Rubric[],2+VALUE(LEFT(Type!$B$1,1)),),"")</f>
        <v/>
      </c>
      <c r="F690" s="42" t="str">
        <f ca="1">_xlfn.IFNA(VLOOKUP(A690,Table4[[#All],[Id_Serv]:[Dsg_EN Servico]],2+VALUE(LEFT(Type!$B$1,1)),0),"")</f>
        <v/>
      </c>
      <c r="G690" s="43" t="b">
        <f t="shared" ca="1" si="63"/>
        <v>0</v>
      </c>
      <c r="H690" s="73">
        <f t="shared" si="64"/>
        <v>12</v>
      </c>
      <c r="I690" s="73">
        <v>18</v>
      </c>
      <c r="J690" s="73">
        <v>2</v>
      </c>
      <c r="K690" s="72" t="str">
        <f t="shared" si="65"/>
        <v/>
      </c>
      <c r="L690" s="38" t="e">
        <f ca="1">VLOOKUP(B690,TA_Rubric!$A$1:$G$93,4+LEFT(Type!$B$1,1),)</f>
        <v>#N/A</v>
      </c>
    </row>
    <row r="691" spans="1:12" ht="63.95" customHeight="1" x14ac:dyDescent="0.25">
      <c r="A691" s="39" t="str">
        <f t="shared" ca="1" si="61"/>
        <v/>
      </c>
      <c r="B691" s="39" t="str">
        <f t="shared" ca="1" si="62"/>
        <v/>
      </c>
      <c r="C691" s="49"/>
      <c r="D691" s="16" t="b">
        <f t="shared" ca="1" si="66"/>
        <v>0</v>
      </c>
      <c r="E691" s="42" t="str">
        <f ca="1">_xlfn.IFNA(VLOOKUP(B691,Rubric[],2+VALUE(LEFT(Type!$B$1,1)),),"")</f>
        <v/>
      </c>
      <c r="F691" s="42" t="str">
        <f ca="1">_xlfn.IFNA(VLOOKUP(A691,Table4[[#All],[Id_Serv]:[Dsg_EN Servico]],2+VALUE(LEFT(Type!$B$1,1)),0),"")</f>
        <v/>
      </c>
      <c r="G691" s="43" t="b">
        <f t="shared" ca="1" si="63"/>
        <v>0</v>
      </c>
      <c r="H691" s="73">
        <f t="shared" si="64"/>
        <v>12</v>
      </c>
      <c r="I691" s="73">
        <v>19</v>
      </c>
      <c r="J691" s="73">
        <v>2</v>
      </c>
      <c r="K691" s="72" t="str">
        <f t="shared" si="65"/>
        <v/>
      </c>
      <c r="L691" s="38" t="e">
        <f ca="1">VLOOKUP(B691,TA_Rubric!$A$1:$G$93,4+LEFT(Type!$B$1,1),)</f>
        <v>#N/A</v>
      </c>
    </row>
    <row r="692" spans="1:12" ht="63.95" customHeight="1" x14ac:dyDescent="0.25">
      <c r="A692" s="39" t="str">
        <f t="shared" ca="1" si="61"/>
        <v/>
      </c>
      <c r="B692" s="39" t="str">
        <f t="shared" ca="1" si="62"/>
        <v/>
      </c>
      <c r="C692" s="49"/>
      <c r="D692" s="16" t="b">
        <f t="shared" ca="1" si="66"/>
        <v>0</v>
      </c>
      <c r="E692" s="42" t="str">
        <f ca="1">_xlfn.IFNA(VLOOKUP(B692,Rubric[],2+VALUE(LEFT(Type!$B$1,1)),),"")</f>
        <v/>
      </c>
      <c r="F692" s="42" t="str">
        <f ca="1">_xlfn.IFNA(VLOOKUP(A692,Table4[[#All],[Id_Serv]:[Dsg_EN Servico]],2+VALUE(LEFT(Type!$B$1,1)),0),"")</f>
        <v/>
      </c>
      <c r="G692" s="43" t="b">
        <f t="shared" ca="1" si="63"/>
        <v>0</v>
      </c>
      <c r="H692" s="73">
        <f t="shared" si="64"/>
        <v>12</v>
      </c>
      <c r="I692" s="73">
        <v>20</v>
      </c>
      <c r="J692" s="73">
        <v>2</v>
      </c>
      <c r="K692" s="72" t="str">
        <f t="shared" si="65"/>
        <v/>
      </c>
      <c r="L692" s="38" t="e">
        <f ca="1">VLOOKUP(B692,TA_Rubric!$A$1:$G$93,4+LEFT(Type!$B$1,1),)</f>
        <v>#N/A</v>
      </c>
    </row>
    <row r="693" spans="1:12" ht="63.95" customHeight="1" x14ac:dyDescent="0.25">
      <c r="A693" s="39" t="str">
        <f t="shared" ca="1" si="61"/>
        <v/>
      </c>
      <c r="B693" s="39" t="str">
        <f t="shared" ca="1" si="62"/>
        <v/>
      </c>
      <c r="C693" s="49"/>
      <c r="D693" s="16" t="b">
        <f t="shared" ca="1" si="66"/>
        <v>0</v>
      </c>
      <c r="E693" s="42" t="str">
        <f ca="1">_xlfn.IFNA(VLOOKUP(B693,Rubric[],2+VALUE(LEFT(Type!$B$1,1)),),"")</f>
        <v/>
      </c>
      <c r="F693" s="42" t="str">
        <f ca="1">_xlfn.IFNA(VLOOKUP(A693,Table4[[#All],[Id_Serv]:[Dsg_EN Servico]],2+VALUE(LEFT(Type!$B$1,1)),0),"")</f>
        <v/>
      </c>
      <c r="G693" s="43" t="b">
        <f t="shared" ca="1" si="63"/>
        <v>0</v>
      </c>
      <c r="H693" s="73">
        <f t="shared" si="64"/>
        <v>12</v>
      </c>
      <c r="I693" s="73">
        <v>21</v>
      </c>
      <c r="J693" s="73">
        <v>2</v>
      </c>
      <c r="K693" s="72" t="str">
        <f t="shared" si="65"/>
        <v/>
      </c>
      <c r="L693" s="38" t="e">
        <f ca="1">VLOOKUP(B693,TA_Rubric!$A$1:$G$93,4+LEFT(Type!$B$1,1),)</f>
        <v>#N/A</v>
      </c>
    </row>
    <row r="694" spans="1:12" ht="63.95" customHeight="1" x14ac:dyDescent="0.25">
      <c r="A694" s="39" t="str">
        <f t="shared" ca="1" si="61"/>
        <v/>
      </c>
      <c r="B694" s="39" t="str">
        <f t="shared" ca="1" si="62"/>
        <v/>
      </c>
      <c r="C694" s="49"/>
      <c r="D694" s="16" t="b">
        <f t="shared" ca="1" si="66"/>
        <v>0</v>
      </c>
      <c r="E694" s="42" t="str">
        <f ca="1">_xlfn.IFNA(VLOOKUP(B694,Rubric[],2+VALUE(LEFT(Type!$B$1,1)),),"")</f>
        <v/>
      </c>
      <c r="F694" s="42" t="str">
        <f ca="1">_xlfn.IFNA(VLOOKUP(A694,Table4[[#All],[Id_Serv]:[Dsg_EN Servico]],2+VALUE(LEFT(Type!$B$1,1)),0),"")</f>
        <v/>
      </c>
      <c r="G694" s="43" t="b">
        <f t="shared" ca="1" si="63"/>
        <v>0</v>
      </c>
      <c r="H694" s="73">
        <f t="shared" si="64"/>
        <v>12</v>
      </c>
      <c r="I694" s="73">
        <v>22</v>
      </c>
      <c r="J694" s="73">
        <v>2</v>
      </c>
      <c r="K694" s="72" t="str">
        <f t="shared" si="65"/>
        <v/>
      </c>
      <c r="L694" s="38" t="e">
        <f ca="1">VLOOKUP(B694,TA_Rubric!$A$1:$G$93,4+LEFT(Type!$B$1,1),)</f>
        <v>#N/A</v>
      </c>
    </row>
    <row r="695" spans="1:12" ht="63.95" customHeight="1" x14ac:dyDescent="0.25">
      <c r="A695" s="39" t="str">
        <f t="shared" ca="1" si="61"/>
        <v/>
      </c>
      <c r="B695" s="39" t="str">
        <f t="shared" ca="1" si="62"/>
        <v/>
      </c>
      <c r="C695" s="49"/>
      <c r="D695" s="16" t="b">
        <f t="shared" ca="1" si="66"/>
        <v>0</v>
      </c>
      <c r="E695" s="42" t="str">
        <f ca="1">_xlfn.IFNA(VLOOKUP(B695,Rubric[],2+VALUE(LEFT(Type!$B$1,1)),),"")</f>
        <v/>
      </c>
      <c r="F695" s="42" t="str">
        <f ca="1">_xlfn.IFNA(VLOOKUP(A695,Table4[[#All],[Id_Serv]:[Dsg_EN Servico]],2+VALUE(LEFT(Type!$B$1,1)),0),"")</f>
        <v/>
      </c>
      <c r="G695" s="43" t="b">
        <f t="shared" ca="1" si="63"/>
        <v>0</v>
      </c>
      <c r="H695" s="73">
        <f t="shared" si="64"/>
        <v>12</v>
      </c>
      <c r="I695" s="73">
        <v>23</v>
      </c>
      <c r="J695" s="73">
        <v>2</v>
      </c>
      <c r="K695" s="72" t="str">
        <f t="shared" si="65"/>
        <v/>
      </c>
      <c r="L695" s="38" t="e">
        <f ca="1">VLOOKUP(B695,TA_Rubric!$A$1:$G$93,4+LEFT(Type!$B$1,1),)</f>
        <v>#N/A</v>
      </c>
    </row>
    <row r="696" spans="1:12" ht="63.95" customHeight="1" x14ac:dyDescent="0.25">
      <c r="A696" s="39" t="str">
        <f t="shared" ca="1" si="61"/>
        <v/>
      </c>
      <c r="B696" s="39" t="str">
        <f t="shared" ca="1" si="62"/>
        <v/>
      </c>
      <c r="C696" s="49"/>
      <c r="D696" s="16" t="b">
        <f t="shared" ca="1" si="66"/>
        <v>0</v>
      </c>
      <c r="E696" s="42" t="str">
        <f ca="1">_xlfn.IFNA(VLOOKUP(B696,Rubric[],2+VALUE(LEFT(Type!$B$1,1)),),"")</f>
        <v/>
      </c>
      <c r="F696" s="42" t="str">
        <f ca="1">_xlfn.IFNA(VLOOKUP(A696,Table4[[#All],[Id_Serv]:[Dsg_EN Servico]],2+VALUE(LEFT(Type!$B$1,1)),0),"")</f>
        <v/>
      </c>
      <c r="G696" s="43" t="b">
        <f t="shared" ca="1" si="63"/>
        <v>0</v>
      </c>
      <c r="H696" s="73">
        <f t="shared" si="64"/>
        <v>12</v>
      </c>
      <c r="I696" s="73">
        <v>24</v>
      </c>
      <c r="J696" s="73">
        <v>2</v>
      </c>
      <c r="K696" s="72" t="str">
        <f t="shared" si="65"/>
        <v/>
      </c>
      <c r="L696" s="38" t="e">
        <f ca="1">VLOOKUP(B696,TA_Rubric!$A$1:$G$93,4+LEFT(Type!$B$1,1),)</f>
        <v>#N/A</v>
      </c>
    </row>
    <row r="697" spans="1:12" ht="63.95" customHeight="1" x14ac:dyDescent="0.25">
      <c r="A697" s="39" t="str">
        <f t="shared" ca="1" si="61"/>
        <v/>
      </c>
      <c r="B697" s="39" t="str">
        <f t="shared" ca="1" si="62"/>
        <v/>
      </c>
      <c r="C697" s="49"/>
      <c r="D697" s="16" t="b">
        <f t="shared" ca="1" si="66"/>
        <v>0</v>
      </c>
      <c r="E697" s="42" t="str">
        <f ca="1">_xlfn.IFNA(VLOOKUP(B697,Rubric[],2+VALUE(LEFT(Type!$B$1,1)),),"")</f>
        <v/>
      </c>
      <c r="F697" s="42" t="str">
        <f ca="1">_xlfn.IFNA(VLOOKUP(A697,Table4[[#All],[Id_Serv]:[Dsg_EN Servico]],2+VALUE(LEFT(Type!$B$1,1)),0),"")</f>
        <v/>
      </c>
      <c r="G697" s="43" t="b">
        <f t="shared" ca="1" si="63"/>
        <v>0</v>
      </c>
      <c r="H697" s="73">
        <f t="shared" si="64"/>
        <v>12</v>
      </c>
      <c r="I697" s="73">
        <v>25</v>
      </c>
      <c r="J697" s="73">
        <v>2</v>
      </c>
      <c r="K697" s="72" t="str">
        <f t="shared" si="65"/>
        <v/>
      </c>
      <c r="L697" s="38" t="e">
        <f ca="1">VLOOKUP(B697,TA_Rubric!$A$1:$G$93,4+LEFT(Type!$B$1,1),)</f>
        <v>#N/A</v>
      </c>
    </row>
    <row r="698" spans="1:12" ht="63.95" customHeight="1" x14ac:dyDescent="0.25">
      <c r="A698" s="39" t="str">
        <f t="shared" ca="1" si="61"/>
        <v/>
      </c>
      <c r="B698" s="39" t="str">
        <f t="shared" ca="1" si="62"/>
        <v/>
      </c>
      <c r="C698" s="54"/>
      <c r="D698" s="16" t="b">
        <f t="shared" ca="1" si="66"/>
        <v>0</v>
      </c>
      <c r="E698" s="42" t="str">
        <f ca="1">_xlfn.IFNA(VLOOKUP(B698,Rubric[],2+VALUE(LEFT(Type!$B$1,1)),),"")</f>
        <v/>
      </c>
      <c r="F698" s="42" t="str">
        <f ca="1">_xlfn.IFNA(VLOOKUP(A698,Table4[[#All],[Id_Serv]:[Dsg_EN Servico]],2+VALUE(LEFT(Type!$B$1,1)),0),"")</f>
        <v/>
      </c>
      <c r="G698" s="43" t="b">
        <f t="shared" ca="1" si="63"/>
        <v>0</v>
      </c>
      <c r="H698" s="73">
        <f t="shared" si="64"/>
        <v>12</v>
      </c>
      <c r="I698" s="73">
        <v>26</v>
      </c>
      <c r="J698" s="73">
        <v>2</v>
      </c>
      <c r="K698" s="72" t="str">
        <f t="shared" si="65"/>
        <v/>
      </c>
      <c r="L698" s="38" t="e">
        <f ca="1">VLOOKUP(B698,TA_Rubric!$A$1:$G$93,4+LEFT(Type!$B$1,1),)</f>
        <v>#N/A</v>
      </c>
    </row>
    <row r="699" spans="1:12" ht="63.95" customHeight="1" x14ac:dyDescent="0.25">
      <c r="A699" s="39" t="str">
        <f t="shared" ca="1" si="61"/>
        <v/>
      </c>
      <c r="B699" s="39" t="str">
        <f t="shared" ca="1" si="62"/>
        <v/>
      </c>
      <c r="C699" s="54"/>
      <c r="D699" s="16" t="b">
        <f t="shared" ca="1" si="66"/>
        <v>0</v>
      </c>
      <c r="E699" s="42" t="str">
        <f ca="1">_xlfn.IFNA(VLOOKUP(B699,Rubric[],2+VALUE(LEFT(Type!$B$1,1)),),"")</f>
        <v/>
      </c>
      <c r="F699" s="42" t="str">
        <f ca="1">_xlfn.IFNA(VLOOKUP(A699,Table4[[#All],[Id_Serv]:[Dsg_EN Servico]],2+VALUE(LEFT(Type!$B$1,1)),0),"")</f>
        <v/>
      </c>
      <c r="G699" s="43" t="b">
        <f t="shared" ca="1" si="63"/>
        <v>0</v>
      </c>
      <c r="H699" s="73">
        <f t="shared" si="64"/>
        <v>12</v>
      </c>
      <c r="I699" s="73">
        <v>27</v>
      </c>
      <c r="J699" s="73">
        <v>2</v>
      </c>
      <c r="K699" s="72" t="str">
        <f t="shared" si="65"/>
        <v/>
      </c>
      <c r="L699" s="38" t="e">
        <f ca="1">VLOOKUP(B699,TA_Rubric!$A$1:$G$93,4+LEFT(Type!$B$1,1),)</f>
        <v>#N/A</v>
      </c>
    </row>
    <row r="700" spans="1:12" ht="63.95" customHeight="1" x14ac:dyDescent="0.25">
      <c r="A700" s="39" t="str">
        <f t="shared" ca="1" si="61"/>
        <v/>
      </c>
      <c r="B700" s="39" t="str">
        <f t="shared" ca="1" si="62"/>
        <v/>
      </c>
      <c r="C700" s="54"/>
      <c r="D700" s="16" t="b">
        <f t="shared" ca="1" si="66"/>
        <v>0</v>
      </c>
      <c r="E700" s="42" t="str">
        <f ca="1">_xlfn.IFNA(VLOOKUP(B700,Rubric[],2+VALUE(LEFT(Type!$B$1,1)),),"")</f>
        <v/>
      </c>
      <c r="F700" s="42" t="str">
        <f ca="1">_xlfn.IFNA(VLOOKUP(A700,Table4[[#All],[Id_Serv]:[Dsg_EN Servico]],2+VALUE(LEFT(Type!$B$1,1)),0),"")</f>
        <v/>
      </c>
      <c r="G700" s="43" t="b">
        <f t="shared" ca="1" si="63"/>
        <v>0</v>
      </c>
      <c r="H700" s="73">
        <f t="shared" si="64"/>
        <v>12</v>
      </c>
      <c r="I700" s="73">
        <v>28</v>
      </c>
      <c r="J700" s="73">
        <v>2</v>
      </c>
      <c r="K700" s="72" t="str">
        <f t="shared" si="65"/>
        <v/>
      </c>
      <c r="L700" s="38" t="e">
        <f ca="1">VLOOKUP(B700,TA_Rubric!$A$1:$G$93,4+LEFT(Type!$B$1,1),)</f>
        <v>#N/A</v>
      </c>
    </row>
    <row r="701" spans="1:12" ht="63.95" customHeight="1" x14ac:dyDescent="0.25">
      <c r="A701" s="39" t="str">
        <f t="shared" ca="1" si="61"/>
        <v/>
      </c>
      <c r="B701" s="39" t="str">
        <f t="shared" ca="1" si="62"/>
        <v/>
      </c>
      <c r="C701" s="54"/>
      <c r="D701" s="16" t="b">
        <f t="shared" ca="1" si="66"/>
        <v>0</v>
      </c>
      <c r="E701" s="42" t="str">
        <f ca="1">_xlfn.IFNA(VLOOKUP(B701,Rubric[],2+VALUE(LEFT(Type!$B$1,1)),),"")</f>
        <v/>
      </c>
      <c r="F701" s="42" t="str">
        <f ca="1">_xlfn.IFNA(VLOOKUP(A701,Table4[[#All],[Id_Serv]:[Dsg_EN Servico]],2+VALUE(LEFT(Type!$B$1,1)),0),"")</f>
        <v/>
      </c>
      <c r="G701" s="43" t="b">
        <f t="shared" ca="1" si="63"/>
        <v>0</v>
      </c>
      <c r="H701" s="73">
        <f t="shared" si="64"/>
        <v>12</v>
      </c>
      <c r="I701" s="73">
        <v>29</v>
      </c>
      <c r="J701" s="73">
        <v>2</v>
      </c>
      <c r="K701" s="72" t="str">
        <f t="shared" si="65"/>
        <v/>
      </c>
      <c r="L701" s="38" t="e">
        <f ca="1">VLOOKUP(B701,TA_Rubric!$A$1:$G$93,4+LEFT(Type!$B$1,1),)</f>
        <v>#N/A</v>
      </c>
    </row>
    <row r="702" spans="1:12" ht="63.95" customHeight="1" x14ac:dyDescent="0.25">
      <c r="A702" s="39" t="str">
        <f t="shared" ca="1" si="61"/>
        <v/>
      </c>
      <c r="B702" s="39" t="str">
        <f t="shared" ca="1" si="62"/>
        <v/>
      </c>
      <c r="C702" s="54"/>
      <c r="D702" s="16" t="b">
        <f t="shared" ca="1" si="66"/>
        <v>0</v>
      </c>
      <c r="E702" s="42" t="str">
        <f ca="1">_xlfn.IFNA(VLOOKUP(B702,Rubric[],2+VALUE(LEFT(Type!$B$1,1)),),"")</f>
        <v/>
      </c>
      <c r="F702" s="42" t="str">
        <f ca="1">_xlfn.IFNA(VLOOKUP(A702,Table4[[#All],[Id_Serv]:[Dsg_EN Servico]],2+VALUE(LEFT(Type!$B$1,1)),0),"")</f>
        <v/>
      </c>
      <c r="G702" s="43" t="b">
        <f t="shared" ca="1" si="63"/>
        <v>0</v>
      </c>
      <c r="H702" s="73">
        <f t="shared" si="64"/>
        <v>12</v>
      </c>
      <c r="I702" s="73">
        <v>30</v>
      </c>
      <c r="J702" s="73">
        <v>2</v>
      </c>
      <c r="K702" s="72" t="str">
        <f t="shared" si="65"/>
        <v/>
      </c>
      <c r="L702" s="38" t="e">
        <f ca="1">VLOOKUP(B702,TA_Rubric!$A$1:$G$93,4+LEFT(Type!$B$1,1),)</f>
        <v>#N/A</v>
      </c>
    </row>
    <row r="703" spans="1:12" ht="63.95" customHeight="1" x14ac:dyDescent="0.25">
      <c r="A703" s="39" t="str">
        <f t="shared" ca="1" si="61"/>
        <v/>
      </c>
      <c r="B703" s="39" t="str">
        <f t="shared" ca="1" si="62"/>
        <v/>
      </c>
      <c r="C703" s="49"/>
      <c r="D703" s="16" t="b">
        <f t="shared" ca="1" si="66"/>
        <v>0</v>
      </c>
      <c r="E703" s="42" t="str">
        <f ca="1">_xlfn.IFNA(VLOOKUP(B703,Rubric[],2+VALUE(LEFT(Type!$B$1,1)),),"")</f>
        <v/>
      </c>
      <c r="F703" s="42" t="str">
        <f ca="1">_xlfn.IFNA(VLOOKUP(A703,Table4[[#All],[Id_Serv]:[Dsg_EN Servico]],2+VALUE(LEFT(Type!$B$1,1)),0),"")</f>
        <v/>
      </c>
      <c r="G703" s="43" t="b">
        <f t="shared" ca="1" si="63"/>
        <v>0</v>
      </c>
      <c r="H703" s="73">
        <f t="shared" si="64"/>
        <v>12</v>
      </c>
      <c r="I703" s="73">
        <v>31</v>
      </c>
      <c r="J703" s="73">
        <v>2</v>
      </c>
      <c r="K703" s="72" t="str">
        <f t="shared" si="65"/>
        <v/>
      </c>
      <c r="L703" s="38" t="e">
        <f ca="1">VLOOKUP(B703,TA_Rubric!$A$1:$G$93,4+LEFT(Type!$B$1,1),)</f>
        <v>#N/A</v>
      </c>
    </row>
    <row r="704" spans="1:12" ht="63.95" customHeight="1" x14ac:dyDescent="0.25">
      <c r="A704" s="39" t="str">
        <f t="shared" ca="1" si="61"/>
        <v/>
      </c>
      <c r="B704" s="39" t="str">
        <f t="shared" ca="1" si="62"/>
        <v/>
      </c>
      <c r="C704" s="49"/>
      <c r="D704" s="16" t="b">
        <f t="shared" ca="1" si="66"/>
        <v>0</v>
      </c>
      <c r="E704" s="42" t="str">
        <f ca="1">_xlfn.IFNA(VLOOKUP(B704,Rubric[],2+VALUE(LEFT(Type!$B$1,1)),),"")</f>
        <v/>
      </c>
      <c r="F704" s="42" t="str">
        <f ca="1">_xlfn.IFNA(VLOOKUP(A704,Table4[[#All],[Id_Serv]:[Dsg_EN Servico]],2+VALUE(LEFT(Type!$B$1,1)),0),"")</f>
        <v/>
      </c>
      <c r="G704" s="43" t="b">
        <f t="shared" ca="1" si="63"/>
        <v>0</v>
      </c>
      <c r="H704" s="73">
        <f t="shared" si="64"/>
        <v>12</v>
      </c>
      <c r="I704" s="73">
        <v>32</v>
      </c>
      <c r="J704" s="73">
        <v>2</v>
      </c>
      <c r="K704" s="72" t="str">
        <f t="shared" si="65"/>
        <v/>
      </c>
      <c r="L704" s="38" t="e">
        <f ca="1">VLOOKUP(B704,TA_Rubric!$A$1:$G$93,4+LEFT(Type!$B$1,1),)</f>
        <v>#N/A</v>
      </c>
    </row>
    <row r="705" spans="1:12" ht="63.95" customHeight="1" x14ac:dyDescent="0.25">
      <c r="A705" s="39" t="str">
        <f t="shared" ca="1" si="61"/>
        <v/>
      </c>
      <c r="B705" s="39" t="str">
        <f t="shared" ca="1" si="62"/>
        <v/>
      </c>
      <c r="C705" s="49"/>
      <c r="D705" s="16" t="b">
        <f t="shared" ca="1" si="66"/>
        <v>0</v>
      </c>
      <c r="E705" s="42" t="str">
        <f ca="1">_xlfn.IFNA(VLOOKUP(B705,Rubric[],2+VALUE(LEFT(Type!$B$1,1)),),"")</f>
        <v/>
      </c>
      <c r="F705" s="42" t="str">
        <f ca="1">_xlfn.IFNA(VLOOKUP(A705,Table4[[#All],[Id_Serv]:[Dsg_EN Servico]],2+VALUE(LEFT(Type!$B$1,1)),0),"")</f>
        <v/>
      </c>
      <c r="G705" s="43" t="b">
        <f t="shared" ca="1" si="63"/>
        <v>0</v>
      </c>
      <c r="H705" s="73">
        <f t="shared" si="64"/>
        <v>12</v>
      </c>
      <c r="I705" s="73">
        <v>33</v>
      </c>
      <c r="J705" s="73">
        <v>2</v>
      </c>
      <c r="K705" s="72" t="str">
        <f t="shared" si="65"/>
        <v/>
      </c>
      <c r="L705" s="38" t="e">
        <f ca="1">VLOOKUP(B705,TA_Rubric!$A$1:$G$93,4+LEFT(Type!$B$1,1),)</f>
        <v>#N/A</v>
      </c>
    </row>
    <row r="706" spans="1:12" ht="63.95" customHeight="1" x14ac:dyDescent="0.25">
      <c r="A706" s="39" t="str">
        <f t="shared" ref="A706:A769" ca="1" si="67">INDIRECT("Type!"&amp;ADDRESS(H706,J706))</f>
        <v/>
      </c>
      <c r="B706" s="39" t="str">
        <f t="shared" ref="B706:B769" ca="1" si="68">IF(A706="","",I706)</f>
        <v/>
      </c>
      <c r="C706" s="49"/>
      <c r="D706" s="16" t="b">
        <f t="shared" ca="1" si="66"/>
        <v>0</v>
      </c>
      <c r="E706" s="42" t="str">
        <f ca="1">_xlfn.IFNA(VLOOKUP(B706,Rubric[],2+VALUE(LEFT(Type!$B$1,1)),),"")</f>
        <v/>
      </c>
      <c r="F706" s="42" t="str">
        <f ca="1">_xlfn.IFNA(VLOOKUP(A706,Table4[[#All],[Id_Serv]:[Dsg_EN Servico]],2+VALUE(LEFT(Type!$B$1,1)),0),"")</f>
        <v/>
      </c>
      <c r="G706" s="43" t="b">
        <f t="shared" ref="G706:G769" ca="1" si="69">IF(A706="",FALSE,INDIRECT("Type!"&amp;ADDRESS(H706,J706+2)))</f>
        <v>0</v>
      </c>
      <c r="H706" s="73">
        <f t="shared" si="64"/>
        <v>12</v>
      </c>
      <c r="I706" s="73">
        <v>34</v>
      </c>
      <c r="J706" s="73">
        <v>2</v>
      </c>
      <c r="K706" s="72" t="str">
        <f t="shared" si="65"/>
        <v/>
      </c>
      <c r="L706" s="38" t="e">
        <f ca="1">VLOOKUP(B706,TA_Rubric!$A$1:$G$93,4+LEFT(Type!$B$1,1),)</f>
        <v>#N/A</v>
      </c>
    </row>
    <row r="707" spans="1:12" ht="63.95" customHeight="1" x14ac:dyDescent="0.25">
      <c r="A707" s="39" t="str">
        <f t="shared" ca="1" si="67"/>
        <v/>
      </c>
      <c r="B707" s="39" t="str">
        <f t="shared" ca="1" si="68"/>
        <v/>
      </c>
      <c r="C707" s="49"/>
      <c r="D707" s="16" t="b">
        <f t="shared" ca="1" si="66"/>
        <v>0</v>
      </c>
      <c r="E707" s="42" t="str">
        <f ca="1">_xlfn.IFNA(VLOOKUP(B707,Rubric[],2+VALUE(LEFT(Type!$B$1,1)),),"")</f>
        <v/>
      </c>
      <c r="F707" s="42" t="str">
        <f ca="1">_xlfn.IFNA(VLOOKUP(A707,Table4[[#All],[Id_Serv]:[Dsg_EN Servico]],2+VALUE(LEFT(Type!$B$1,1)),0),"")</f>
        <v/>
      </c>
      <c r="G707" s="43" t="b">
        <f t="shared" ca="1" si="69"/>
        <v>0</v>
      </c>
      <c r="H707" s="73">
        <f t="shared" ref="H707:H770" si="70">IF(I706&gt;I707,H706+1,H706)</f>
        <v>12</v>
      </c>
      <c r="I707" s="73">
        <v>35</v>
      </c>
      <c r="J707" s="73">
        <v>2</v>
      </c>
      <c r="K707" s="72" t="str">
        <f t="shared" ref="K707:K770" si="71">IF(C707&lt;&gt;"",1,"")</f>
        <v/>
      </c>
      <c r="L707" s="38" t="e">
        <f ca="1">VLOOKUP(B707,TA_Rubric!$A$1:$G$93,4+LEFT(Type!$B$1,1),)</f>
        <v>#N/A</v>
      </c>
    </row>
    <row r="708" spans="1:12" ht="63.95" customHeight="1" x14ac:dyDescent="0.25">
      <c r="A708" s="39" t="str">
        <f t="shared" ca="1" si="67"/>
        <v/>
      </c>
      <c r="B708" s="39" t="str">
        <f t="shared" ca="1" si="68"/>
        <v/>
      </c>
      <c r="C708" s="49"/>
      <c r="D708" s="16" t="b">
        <f t="shared" ca="1" si="66"/>
        <v>0</v>
      </c>
      <c r="E708" s="42" t="str">
        <f ca="1">_xlfn.IFNA(VLOOKUP(B708,Rubric[],2+VALUE(LEFT(Type!$B$1,1)),),"")</f>
        <v/>
      </c>
      <c r="F708" s="42" t="str">
        <f ca="1">_xlfn.IFNA(VLOOKUP(A708,Table4[[#All],[Id_Serv]:[Dsg_EN Servico]],2+VALUE(LEFT(Type!$B$1,1)),0),"")</f>
        <v/>
      </c>
      <c r="G708" s="43" t="b">
        <f t="shared" ca="1" si="69"/>
        <v>0</v>
      </c>
      <c r="H708" s="73">
        <f t="shared" si="70"/>
        <v>12</v>
      </c>
      <c r="I708" s="73">
        <v>36</v>
      </c>
      <c r="J708" s="73">
        <v>2</v>
      </c>
      <c r="K708" s="72" t="str">
        <f t="shared" si="71"/>
        <v/>
      </c>
      <c r="L708" s="38" t="e">
        <f ca="1">VLOOKUP(B708,TA_Rubric!$A$1:$G$93,4+LEFT(Type!$B$1,1),)</f>
        <v>#N/A</v>
      </c>
    </row>
    <row r="709" spans="1:12" ht="63.95" customHeight="1" x14ac:dyDescent="0.25">
      <c r="A709" s="39" t="str">
        <f t="shared" ca="1" si="67"/>
        <v/>
      </c>
      <c r="B709" s="39" t="str">
        <f t="shared" ca="1" si="68"/>
        <v/>
      </c>
      <c r="C709" s="49"/>
      <c r="D709" s="16" t="b">
        <f t="shared" ca="1" si="66"/>
        <v>0</v>
      </c>
      <c r="E709" s="42" t="str">
        <f ca="1">_xlfn.IFNA(VLOOKUP(B709,Rubric[],2+VALUE(LEFT(Type!$B$1,1)),),"")</f>
        <v/>
      </c>
      <c r="F709" s="42" t="str">
        <f ca="1">_xlfn.IFNA(VLOOKUP(A709,Table4[[#All],[Id_Serv]:[Dsg_EN Servico]],2+VALUE(LEFT(Type!$B$1,1)),0),"")</f>
        <v/>
      </c>
      <c r="G709" s="43" t="b">
        <f t="shared" ca="1" si="69"/>
        <v>0</v>
      </c>
      <c r="H709" s="73">
        <f t="shared" si="70"/>
        <v>12</v>
      </c>
      <c r="I709" s="73">
        <v>37</v>
      </c>
      <c r="J709" s="73">
        <v>2</v>
      </c>
      <c r="K709" s="72" t="str">
        <f t="shared" si="71"/>
        <v/>
      </c>
      <c r="L709" s="38" t="e">
        <f ca="1">VLOOKUP(B709,TA_Rubric!$A$1:$G$93,4+LEFT(Type!$B$1,1),)</f>
        <v>#N/A</v>
      </c>
    </row>
    <row r="710" spans="1:12" ht="63.95" customHeight="1" x14ac:dyDescent="0.25">
      <c r="A710" s="39" t="str">
        <f t="shared" ca="1" si="67"/>
        <v/>
      </c>
      <c r="B710" s="39" t="str">
        <f t="shared" ca="1" si="68"/>
        <v/>
      </c>
      <c r="C710" s="49"/>
      <c r="D710" s="16" t="b">
        <f t="shared" ca="1" si="66"/>
        <v>0</v>
      </c>
      <c r="E710" s="42" t="str">
        <f ca="1">_xlfn.IFNA(VLOOKUP(B710,Rubric[],2+VALUE(LEFT(Type!$B$1,1)),),"")</f>
        <v/>
      </c>
      <c r="F710" s="42" t="str">
        <f ca="1">_xlfn.IFNA(VLOOKUP(A710,Table4[[#All],[Id_Serv]:[Dsg_EN Servico]],2+VALUE(LEFT(Type!$B$1,1)),0),"")</f>
        <v/>
      </c>
      <c r="G710" s="43" t="b">
        <f t="shared" ca="1" si="69"/>
        <v>0</v>
      </c>
      <c r="H710" s="73">
        <f t="shared" si="70"/>
        <v>12</v>
      </c>
      <c r="I710" s="73">
        <v>38</v>
      </c>
      <c r="J710" s="73">
        <v>2</v>
      </c>
      <c r="K710" s="72" t="str">
        <f t="shared" si="71"/>
        <v/>
      </c>
      <c r="L710" s="38" t="e">
        <f ca="1">VLOOKUP(B710,TA_Rubric!$A$1:$G$93,4+LEFT(Type!$B$1,1),)</f>
        <v>#N/A</v>
      </c>
    </row>
    <row r="711" spans="1:12" ht="63.95" customHeight="1" x14ac:dyDescent="0.25">
      <c r="A711" s="39" t="str">
        <f t="shared" ca="1" si="67"/>
        <v/>
      </c>
      <c r="B711" s="39" t="str">
        <f t="shared" ca="1" si="68"/>
        <v/>
      </c>
      <c r="C711" s="49"/>
      <c r="D711" s="16" t="b">
        <f t="shared" ca="1" si="66"/>
        <v>0</v>
      </c>
      <c r="E711" s="42" t="str">
        <f ca="1">_xlfn.IFNA(VLOOKUP(B711,Rubric[],2+VALUE(LEFT(Type!$B$1,1)),),"")</f>
        <v/>
      </c>
      <c r="F711" s="42" t="str">
        <f ca="1">_xlfn.IFNA(VLOOKUP(A711,Table4[[#All],[Id_Serv]:[Dsg_EN Servico]],2+VALUE(LEFT(Type!$B$1,1)),0),"")</f>
        <v/>
      </c>
      <c r="G711" s="43" t="b">
        <f t="shared" ca="1" si="69"/>
        <v>0</v>
      </c>
      <c r="H711" s="73">
        <f t="shared" si="70"/>
        <v>12</v>
      </c>
      <c r="I711" s="73">
        <v>39</v>
      </c>
      <c r="J711" s="73">
        <v>2</v>
      </c>
      <c r="K711" s="72" t="str">
        <f t="shared" si="71"/>
        <v/>
      </c>
      <c r="L711" s="38" t="e">
        <f ca="1">VLOOKUP(B711,TA_Rubric!$A$1:$G$93,4+LEFT(Type!$B$1,1),)</f>
        <v>#N/A</v>
      </c>
    </row>
    <row r="712" spans="1:12" ht="63.95" customHeight="1" x14ac:dyDescent="0.25">
      <c r="A712" s="39" t="str">
        <f t="shared" ca="1" si="67"/>
        <v/>
      </c>
      <c r="B712" s="39" t="str">
        <f t="shared" ca="1" si="68"/>
        <v/>
      </c>
      <c r="C712" s="49"/>
      <c r="D712" s="16" t="b">
        <f t="shared" ca="1" si="66"/>
        <v>0</v>
      </c>
      <c r="E712" s="42" t="str">
        <f ca="1">_xlfn.IFNA(VLOOKUP(B712,Rubric[],2+VALUE(LEFT(Type!$B$1,1)),),"")</f>
        <v/>
      </c>
      <c r="F712" s="42" t="str">
        <f ca="1">_xlfn.IFNA(VLOOKUP(A712,Table4[[#All],[Id_Serv]:[Dsg_EN Servico]],2+VALUE(LEFT(Type!$B$1,1)),0),"")</f>
        <v/>
      </c>
      <c r="G712" s="43" t="b">
        <f t="shared" ca="1" si="69"/>
        <v>0</v>
      </c>
      <c r="H712" s="73">
        <f t="shared" si="70"/>
        <v>12</v>
      </c>
      <c r="I712" s="73">
        <v>40</v>
      </c>
      <c r="J712" s="73">
        <v>2</v>
      </c>
      <c r="K712" s="72" t="str">
        <f t="shared" si="71"/>
        <v/>
      </c>
      <c r="L712" s="38" t="e">
        <f ca="1">VLOOKUP(B712,TA_Rubric!$A$1:$G$93,4+LEFT(Type!$B$1,1),)</f>
        <v>#N/A</v>
      </c>
    </row>
    <row r="713" spans="1:12" ht="63.95" customHeight="1" x14ac:dyDescent="0.25">
      <c r="A713" s="39" t="str">
        <f t="shared" ca="1" si="67"/>
        <v/>
      </c>
      <c r="B713" s="39" t="str">
        <f t="shared" ca="1" si="68"/>
        <v/>
      </c>
      <c r="C713" s="49"/>
      <c r="D713" s="16" t="b">
        <f t="shared" ca="1" si="66"/>
        <v>0</v>
      </c>
      <c r="E713" s="42" t="str">
        <f ca="1">_xlfn.IFNA(VLOOKUP(B713,Rubric[],2+VALUE(LEFT(Type!$B$1,1)),),"")</f>
        <v/>
      </c>
      <c r="F713" s="42" t="str">
        <f ca="1">_xlfn.IFNA(VLOOKUP(A713,Table4[[#All],[Id_Serv]:[Dsg_EN Servico]],2+VALUE(LEFT(Type!$B$1,1)),0),"")</f>
        <v/>
      </c>
      <c r="G713" s="43" t="b">
        <f t="shared" ca="1" si="69"/>
        <v>0</v>
      </c>
      <c r="H713" s="73">
        <f t="shared" si="70"/>
        <v>12</v>
      </c>
      <c r="I713" s="73">
        <v>41</v>
      </c>
      <c r="J713" s="73">
        <v>2</v>
      </c>
      <c r="K713" s="72" t="str">
        <f t="shared" si="71"/>
        <v/>
      </c>
      <c r="L713" s="38" t="e">
        <f ca="1">VLOOKUP(B713,TA_Rubric!$A$1:$G$93,4+LEFT(Type!$B$1,1),)</f>
        <v>#N/A</v>
      </c>
    </row>
    <row r="714" spans="1:12" ht="63.95" customHeight="1" x14ac:dyDescent="0.25">
      <c r="A714" s="39" t="str">
        <f t="shared" ca="1" si="67"/>
        <v/>
      </c>
      <c r="B714" s="39" t="str">
        <f t="shared" ca="1" si="68"/>
        <v/>
      </c>
      <c r="C714" s="49"/>
      <c r="D714" s="16" t="b">
        <f t="shared" ca="1" si="66"/>
        <v>0</v>
      </c>
      <c r="E714" s="42" t="str">
        <f ca="1">_xlfn.IFNA(VLOOKUP(B714,Rubric[],2+VALUE(LEFT(Type!$B$1,1)),),"")</f>
        <v/>
      </c>
      <c r="F714" s="42" t="str">
        <f ca="1">_xlfn.IFNA(VLOOKUP(A714,Table4[[#All],[Id_Serv]:[Dsg_EN Servico]],2+VALUE(LEFT(Type!$B$1,1)),0),"")</f>
        <v/>
      </c>
      <c r="G714" s="43" t="b">
        <f t="shared" ca="1" si="69"/>
        <v>0</v>
      </c>
      <c r="H714" s="73">
        <f t="shared" si="70"/>
        <v>12</v>
      </c>
      <c r="I714" s="73">
        <v>42</v>
      </c>
      <c r="J714" s="73">
        <v>2</v>
      </c>
      <c r="K714" s="72" t="str">
        <f t="shared" si="71"/>
        <v/>
      </c>
      <c r="L714" s="38" t="e">
        <f ca="1">VLOOKUP(B714,TA_Rubric!$A$1:$G$93,4+LEFT(Type!$B$1,1),)</f>
        <v>#N/A</v>
      </c>
    </row>
    <row r="715" spans="1:12" ht="63.95" customHeight="1" x14ac:dyDescent="0.25">
      <c r="A715" s="39" t="str">
        <f t="shared" ca="1" si="67"/>
        <v/>
      </c>
      <c r="B715" s="39" t="str">
        <f t="shared" ca="1" si="68"/>
        <v/>
      </c>
      <c r="C715" s="49"/>
      <c r="D715" s="16" t="b">
        <f t="shared" ca="1" si="66"/>
        <v>0</v>
      </c>
      <c r="E715" s="42" t="str">
        <f ca="1">_xlfn.IFNA(VLOOKUP(B715,Rubric[],2+VALUE(LEFT(Type!$B$1,1)),),"")</f>
        <v/>
      </c>
      <c r="F715" s="42" t="str">
        <f ca="1">_xlfn.IFNA(VLOOKUP(A715,Table4[[#All],[Id_Serv]:[Dsg_EN Servico]],2+VALUE(LEFT(Type!$B$1,1)),0),"")</f>
        <v/>
      </c>
      <c r="G715" s="43" t="b">
        <f t="shared" ca="1" si="69"/>
        <v>0</v>
      </c>
      <c r="H715" s="73">
        <f t="shared" si="70"/>
        <v>12</v>
      </c>
      <c r="I715" s="73">
        <v>43</v>
      </c>
      <c r="J715" s="73">
        <v>2</v>
      </c>
      <c r="K715" s="72" t="str">
        <f t="shared" si="71"/>
        <v/>
      </c>
      <c r="L715" s="38" t="e">
        <f ca="1">VLOOKUP(B715,TA_Rubric!$A$1:$G$93,4+LEFT(Type!$B$1,1),)</f>
        <v>#N/A</v>
      </c>
    </row>
    <row r="716" spans="1:12" ht="63.95" customHeight="1" x14ac:dyDescent="0.25">
      <c r="A716" s="39" t="str">
        <f t="shared" ca="1" si="67"/>
        <v/>
      </c>
      <c r="B716" s="39" t="str">
        <f t="shared" ca="1" si="68"/>
        <v/>
      </c>
      <c r="C716" s="49"/>
      <c r="D716" s="16" t="b">
        <f t="shared" ca="1" si="66"/>
        <v>0</v>
      </c>
      <c r="E716" s="42" t="str">
        <f ca="1">_xlfn.IFNA(VLOOKUP(B716,Rubric[],2+VALUE(LEFT(Type!$B$1,1)),),"")</f>
        <v/>
      </c>
      <c r="F716" s="42" t="str">
        <f ca="1">_xlfn.IFNA(VLOOKUP(A716,Table4[[#All],[Id_Serv]:[Dsg_EN Servico]],2+VALUE(LEFT(Type!$B$1,1)),0),"")</f>
        <v/>
      </c>
      <c r="G716" s="43" t="b">
        <f t="shared" ca="1" si="69"/>
        <v>0</v>
      </c>
      <c r="H716" s="73">
        <f t="shared" si="70"/>
        <v>12</v>
      </c>
      <c r="I716" s="73">
        <v>44</v>
      </c>
      <c r="J716" s="73">
        <v>2</v>
      </c>
      <c r="K716" s="72" t="str">
        <f t="shared" si="71"/>
        <v/>
      </c>
      <c r="L716" s="38" t="e">
        <f ca="1">VLOOKUP(B716,TA_Rubric!$A$1:$G$93,4+LEFT(Type!$B$1,1),)</f>
        <v>#N/A</v>
      </c>
    </row>
    <row r="717" spans="1:12" ht="63.95" customHeight="1" x14ac:dyDescent="0.25">
      <c r="A717" s="39" t="str">
        <f t="shared" ca="1" si="67"/>
        <v/>
      </c>
      <c r="B717" s="39" t="str">
        <f t="shared" ca="1" si="68"/>
        <v/>
      </c>
      <c r="C717" s="49"/>
      <c r="D717" s="16" t="b">
        <f t="shared" ca="1" si="66"/>
        <v>0</v>
      </c>
      <c r="E717" s="42" t="str">
        <f ca="1">_xlfn.IFNA(VLOOKUP(B717,Rubric[],2+VALUE(LEFT(Type!$B$1,1)),),"")</f>
        <v/>
      </c>
      <c r="F717" s="42" t="str">
        <f ca="1">_xlfn.IFNA(VLOOKUP(A717,Table4[[#All],[Id_Serv]:[Dsg_EN Servico]],2+VALUE(LEFT(Type!$B$1,1)),0),"")</f>
        <v/>
      </c>
      <c r="G717" s="43" t="b">
        <f t="shared" ca="1" si="69"/>
        <v>0</v>
      </c>
      <c r="H717" s="73">
        <f t="shared" si="70"/>
        <v>12</v>
      </c>
      <c r="I717" s="73">
        <v>45</v>
      </c>
      <c r="J717" s="73">
        <v>2</v>
      </c>
      <c r="K717" s="72" t="str">
        <f t="shared" si="71"/>
        <v/>
      </c>
      <c r="L717" s="38" t="e">
        <f ca="1">VLOOKUP(B717,TA_Rubric!$A$1:$G$93,4+LEFT(Type!$B$1,1),)</f>
        <v>#N/A</v>
      </c>
    </row>
    <row r="718" spans="1:12" ht="63.95" customHeight="1" x14ac:dyDescent="0.25">
      <c r="A718" s="39" t="str">
        <f t="shared" ca="1" si="67"/>
        <v/>
      </c>
      <c r="B718" s="39" t="str">
        <f t="shared" ca="1" si="68"/>
        <v/>
      </c>
      <c r="C718" s="49"/>
      <c r="D718" s="16" t="b">
        <f t="shared" ca="1" si="66"/>
        <v>0</v>
      </c>
      <c r="E718" s="42" t="str">
        <f ca="1">_xlfn.IFNA(VLOOKUP(B718,Rubric[],2+VALUE(LEFT(Type!$B$1,1)),),"")</f>
        <v/>
      </c>
      <c r="F718" s="42" t="str">
        <f ca="1">_xlfn.IFNA(VLOOKUP(A718,Table4[[#All],[Id_Serv]:[Dsg_EN Servico]],2+VALUE(LEFT(Type!$B$1,1)),0),"")</f>
        <v/>
      </c>
      <c r="G718" s="43" t="b">
        <f t="shared" ca="1" si="69"/>
        <v>0</v>
      </c>
      <c r="H718" s="73">
        <f t="shared" si="70"/>
        <v>12</v>
      </c>
      <c r="I718" s="73">
        <v>46</v>
      </c>
      <c r="J718" s="73">
        <v>2</v>
      </c>
      <c r="K718" s="72" t="str">
        <f t="shared" si="71"/>
        <v/>
      </c>
      <c r="L718" s="38" t="e">
        <f ca="1">VLOOKUP(B718,TA_Rubric!$A$1:$G$93,4+LEFT(Type!$B$1,1),)</f>
        <v>#N/A</v>
      </c>
    </row>
    <row r="719" spans="1:12" ht="63.95" customHeight="1" x14ac:dyDescent="0.25">
      <c r="A719" s="39" t="str">
        <f t="shared" ca="1" si="67"/>
        <v/>
      </c>
      <c r="B719" s="39" t="str">
        <f t="shared" ca="1" si="68"/>
        <v/>
      </c>
      <c r="C719" s="49"/>
      <c r="D719" s="16" t="b">
        <f t="shared" ca="1" si="66"/>
        <v>0</v>
      </c>
      <c r="E719" s="42" t="str">
        <f ca="1">_xlfn.IFNA(VLOOKUP(B719,Rubric[],2+VALUE(LEFT(Type!$B$1,1)),),"")</f>
        <v/>
      </c>
      <c r="F719" s="42" t="str">
        <f ca="1">_xlfn.IFNA(VLOOKUP(A719,Table4[[#All],[Id_Serv]:[Dsg_EN Servico]],2+VALUE(LEFT(Type!$B$1,1)),0),"")</f>
        <v/>
      </c>
      <c r="G719" s="43" t="b">
        <f t="shared" ca="1" si="69"/>
        <v>0</v>
      </c>
      <c r="H719" s="73">
        <f t="shared" si="70"/>
        <v>12</v>
      </c>
      <c r="I719" s="73">
        <v>47</v>
      </c>
      <c r="J719" s="73">
        <v>2</v>
      </c>
      <c r="K719" s="72" t="str">
        <f t="shared" si="71"/>
        <v/>
      </c>
      <c r="L719" s="38" t="e">
        <f ca="1">VLOOKUP(B719,TA_Rubric!$A$1:$G$93,4+LEFT(Type!$B$1,1),)</f>
        <v>#N/A</v>
      </c>
    </row>
    <row r="720" spans="1:12" ht="63.95" customHeight="1" x14ac:dyDescent="0.25">
      <c r="A720" s="39" t="str">
        <f t="shared" ca="1" si="67"/>
        <v/>
      </c>
      <c r="B720" s="39" t="str">
        <f t="shared" ca="1" si="68"/>
        <v/>
      </c>
      <c r="C720" s="49"/>
      <c r="D720" s="16" t="b">
        <f t="shared" ca="1" si="66"/>
        <v>0</v>
      </c>
      <c r="E720" s="42" t="str">
        <f ca="1">_xlfn.IFNA(VLOOKUP(B720,Rubric[],2+VALUE(LEFT(Type!$B$1,1)),),"")</f>
        <v/>
      </c>
      <c r="F720" s="42" t="str">
        <f ca="1">_xlfn.IFNA(VLOOKUP(A720,Table4[[#All],[Id_Serv]:[Dsg_EN Servico]],2+VALUE(LEFT(Type!$B$1,1)),0),"")</f>
        <v/>
      </c>
      <c r="G720" s="43" t="b">
        <f t="shared" ca="1" si="69"/>
        <v>0</v>
      </c>
      <c r="H720" s="73">
        <f t="shared" si="70"/>
        <v>12</v>
      </c>
      <c r="I720" s="73">
        <v>48</v>
      </c>
      <c r="J720" s="73">
        <v>2</v>
      </c>
      <c r="K720" s="72" t="str">
        <f t="shared" si="71"/>
        <v/>
      </c>
      <c r="L720" s="38" t="e">
        <f ca="1">VLOOKUP(B720,TA_Rubric!$A$1:$G$93,4+LEFT(Type!$B$1,1),)</f>
        <v>#N/A</v>
      </c>
    </row>
    <row r="721" spans="1:12" ht="63.95" customHeight="1" x14ac:dyDescent="0.25">
      <c r="A721" s="39" t="str">
        <f t="shared" ca="1" si="67"/>
        <v/>
      </c>
      <c r="B721" s="39" t="str">
        <f t="shared" ca="1" si="68"/>
        <v/>
      </c>
      <c r="C721" s="49"/>
      <c r="D721" s="16" t="b">
        <f t="shared" ca="1" si="66"/>
        <v>0</v>
      </c>
      <c r="E721" s="42" t="str">
        <f ca="1">_xlfn.IFNA(VLOOKUP(B721,Rubric[],2+VALUE(LEFT(Type!$B$1,1)),),"")</f>
        <v/>
      </c>
      <c r="F721" s="42" t="str">
        <f ca="1">_xlfn.IFNA(VLOOKUP(A721,Table4[[#All],[Id_Serv]:[Dsg_EN Servico]],2+VALUE(LEFT(Type!$B$1,1)),0),"")</f>
        <v/>
      </c>
      <c r="G721" s="43" t="b">
        <f t="shared" ca="1" si="69"/>
        <v>0</v>
      </c>
      <c r="H721" s="73">
        <f t="shared" si="70"/>
        <v>12</v>
      </c>
      <c r="I721" s="73">
        <v>49</v>
      </c>
      <c r="J721" s="73">
        <v>2</v>
      </c>
      <c r="K721" s="72" t="str">
        <f t="shared" si="71"/>
        <v/>
      </c>
      <c r="L721" s="38" t="e">
        <f ca="1">VLOOKUP(B721,TA_Rubric!$A$1:$G$93,4+LEFT(Type!$B$1,1),)</f>
        <v>#N/A</v>
      </c>
    </row>
    <row r="722" spans="1:12" ht="63.95" customHeight="1" x14ac:dyDescent="0.25">
      <c r="A722" s="39" t="str">
        <f t="shared" ca="1" si="67"/>
        <v/>
      </c>
      <c r="B722" s="39" t="str">
        <f t="shared" ca="1" si="68"/>
        <v/>
      </c>
      <c r="C722" s="49"/>
      <c r="D722" s="16" t="b">
        <f t="shared" ca="1" si="66"/>
        <v>0</v>
      </c>
      <c r="E722" s="42" t="str">
        <f ca="1">_xlfn.IFNA(VLOOKUP(B722,Rubric[],2+VALUE(LEFT(Type!$B$1,1)),),"")</f>
        <v/>
      </c>
      <c r="F722" s="42" t="str">
        <f ca="1">_xlfn.IFNA(VLOOKUP(A722,Table4[[#All],[Id_Serv]:[Dsg_EN Servico]],2+VALUE(LEFT(Type!$B$1,1)),0),"")</f>
        <v/>
      </c>
      <c r="G722" s="43" t="b">
        <f t="shared" ca="1" si="69"/>
        <v>0</v>
      </c>
      <c r="H722" s="73">
        <f t="shared" si="70"/>
        <v>12</v>
      </c>
      <c r="I722" s="73">
        <v>50</v>
      </c>
      <c r="J722" s="73">
        <v>2</v>
      </c>
      <c r="K722" s="72" t="str">
        <f t="shared" si="71"/>
        <v/>
      </c>
      <c r="L722" s="38" t="e">
        <f ca="1">VLOOKUP(B722,TA_Rubric!$A$1:$G$93,4+LEFT(Type!$B$1,1),)</f>
        <v>#N/A</v>
      </c>
    </row>
    <row r="723" spans="1:12" ht="63.95" customHeight="1" x14ac:dyDescent="0.25">
      <c r="A723" s="39" t="str">
        <f t="shared" ca="1" si="67"/>
        <v/>
      </c>
      <c r="B723" s="39" t="str">
        <f t="shared" ca="1" si="68"/>
        <v/>
      </c>
      <c r="C723" s="49"/>
      <c r="D723" s="16" t="b">
        <f t="shared" ca="1" si="66"/>
        <v>0</v>
      </c>
      <c r="E723" s="42" t="str">
        <f ca="1">_xlfn.IFNA(VLOOKUP(B723,Rubric[],2+VALUE(LEFT(Type!$B$1,1)),),"")</f>
        <v/>
      </c>
      <c r="F723" s="42" t="str">
        <f ca="1">_xlfn.IFNA(VLOOKUP(A723,Table4[[#All],[Id_Serv]:[Dsg_EN Servico]],2+VALUE(LEFT(Type!$B$1,1)),0),"")</f>
        <v/>
      </c>
      <c r="G723" s="43" t="b">
        <f t="shared" ca="1" si="69"/>
        <v>0</v>
      </c>
      <c r="H723" s="73">
        <f t="shared" si="70"/>
        <v>12</v>
      </c>
      <c r="I723" s="73">
        <v>51</v>
      </c>
      <c r="J723" s="73">
        <v>2</v>
      </c>
      <c r="K723" s="72" t="str">
        <f t="shared" si="71"/>
        <v/>
      </c>
      <c r="L723" s="38" t="e">
        <f ca="1">VLOOKUP(B723,TA_Rubric!$A$1:$G$93,4+LEFT(Type!$B$1,1),)</f>
        <v>#N/A</v>
      </c>
    </row>
    <row r="724" spans="1:12" ht="63.95" customHeight="1" x14ac:dyDescent="0.25">
      <c r="A724" s="39" t="str">
        <f t="shared" ca="1" si="67"/>
        <v/>
      </c>
      <c r="B724" s="39" t="str">
        <f t="shared" ca="1" si="68"/>
        <v/>
      </c>
      <c r="C724" s="49"/>
      <c r="D724" s="16" t="b">
        <f t="shared" ca="1" si="66"/>
        <v>0</v>
      </c>
      <c r="E724" s="42" t="str">
        <f ca="1">_xlfn.IFNA(VLOOKUP(B724,Rubric[],2+VALUE(LEFT(Type!$B$1,1)),),"")</f>
        <v/>
      </c>
      <c r="F724" s="42" t="str">
        <f ca="1">_xlfn.IFNA(VLOOKUP(A724,Table4[[#All],[Id_Serv]:[Dsg_EN Servico]],2+VALUE(LEFT(Type!$B$1,1)),0),"")</f>
        <v/>
      </c>
      <c r="G724" s="43" t="b">
        <f t="shared" ca="1" si="69"/>
        <v>0</v>
      </c>
      <c r="H724" s="73">
        <f t="shared" si="70"/>
        <v>12</v>
      </c>
      <c r="I724" s="73">
        <v>52</v>
      </c>
      <c r="J724" s="73">
        <v>2</v>
      </c>
      <c r="K724" s="72" t="str">
        <f t="shared" si="71"/>
        <v/>
      </c>
      <c r="L724" s="38" t="e">
        <f ca="1">VLOOKUP(B724,TA_Rubric!$A$1:$G$93,4+LEFT(Type!$B$1,1),)</f>
        <v>#N/A</v>
      </c>
    </row>
    <row r="725" spans="1:12" ht="63.95" customHeight="1" x14ac:dyDescent="0.25">
      <c r="A725" s="39" t="str">
        <f t="shared" ca="1" si="67"/>
        <v/>
      </c>
      <c r="B725" s="39" t="str">
        <f t="shared" ca="1" si="68"/>
        <v/>
      </c>
      <c r="C725" s="49"/>
      <c r="D725" s="16" t="b">
        <f t="shared" ca="1" si="66"/>
        <v>0</v>
      </c>
      <c r="E725" s="42" t="str">
        <f ca="1">_xlfn.IFNA(VLOOKUP(B725,Rubric[],2+VALUE(LEFT(Type!$B$1,1)),),"")</f>
        <v/>
      </c>
      <c r="F725" s="42" t="str">
        <f ca="1">_xlfn.IFNA(VLOOKUP(A725,Table4[[#All],[Id_Serv]:[Dsg_EN Servico]],2+VALUE(LEFT(Type!$B$1,1)),0),"")</f>
        <v/>
      </c>
      <c r="G725" s="43" t="b">
        <f t="shared" ca="1" si="69"/>
        <v>0</v>
      </c>
      <c r="H725" s="73">
        <f t="shared" si="70"/>
        <v>12</v>
      </c>
      <c r="I725" s="73">
        <v>53</v>
      </c>
      <c r="J725" s="73">
        <v>2</v>
      </c>
      <c r="K725" s="72" t="str">
        <f t="shared" si="71"/>
        <v/>
      </c>
      <c r="L725" s="38" t="e">
        <f ca="1">VLOOKUP(B725,TA_Rubric!$A$1:$G$93,4+LEFT(Type!$B$1,1),)</f>
        <v>#N/A</v>
      </c>
    </row>
    <row r="726" spans="1:12" ht="63.95" customHeight="1" x14ac:dyDescent="0.25">
      <c r="A726" s="39" t="str">
        <f t="shared" ca="1" si="67"/>
        <v/>
      </c>
      <c r="B726" s="39" t="str">
        <f t="shared" ca="1" si="68"/>
        <v/>
      </c>
      <c r="C726" s="49"/>
      <c r="D726" s="16" t="b">
        <f t="shared" ca="1" si="66"/>
        <v>0</v>
      </c>
      <c r="E726" s="42" t="str">
        <f ca="1">_xlfn.IFNA(VLOOKUP(B726,Rubric[],2+VALUE(LEFT(Type!$B$1,1)),),"")</f>
        <v/>
      </c>
      <c r="F726" s="42" t="str">
        <f ca="1">_xlfn.IFNA(VLOOKUP(A726,Table4[[#All],[Id_Serv]:[Dsg_EN Servico]],2+VALUE(LEFT(Type!$B$1,1)),0),"")</f>
        <v/>
      </c>
      <c r="G726" s="43" t="b">
        <f t="shared" ca="1" si="69"/>
        <v>0</v>
      </c>
      <c r="H726" s="73">
        <f t="shared" si="70"/>
        <v>12</v>
      </c>
      <c r="I726" s="73">
        <v>54</v>
      </c>
      <c r="J726" s="73">
        <v>2</v>
      </c>
      <c r="K726" s="72" t="str">
        <f t="shared" si="71"/>
        <v/>
      </c>
      <c r="L726" s="38" t="e">
        <f ca="1">VLOOKUP(B726,TA_Rubric!$A$1:$G$93,4+LEFT(Type!$B$1,1),)</f>
        <v>#N/A</v>
      </c>
    </row>
    <row r="727" spans="1:12" ht="63.95" customHeight="1" x14ac:dyDescent="0.25">
      <c r="A727" s="39" t="str">
        <f t="shared" ca="1" si="67"/>
        <v/>
      </c>
      <c r="B727" s="39" t="str">
        <f t="shared" ca="1" si="68"/>
        <v/>
      </c>
      <c r="C727" s="49"/>
      <c r="D727" s="16" t="b">
        <f t="shared" ca="1" si="66"/>
        <v>0</v>
      </c>
      <c r="E727" s="42" t="str">
        <f ca="1">_xlfn.IFNA(VLOOKUP(B727,Rubric[],2+VALUE(LEFT(Type!$B$1,1)),),"")</f>
        <v/>
      </c>
      <c r="F727" s="42" t="str">
        <f ca="1">_xlfn.IFNA(VLOOKUP(A727,Table4[[#All],[Id_Serv]:[Dsg_EN Servico]],2+VALUE(LEFT(Type!$B$1,1)),0),"")</f>
        <v/>
      </c>
      <c r="G727" s="43" t="b">
        <f t="shared" ca="1" si="69"/>
        <v>0</v>
      </c>
      <c r="H727" s="73">
        <f t="shared" si="70"/>
        <v>12</v>
      </c>
      <c r="I727" s="73">
        <v>55</v>
      </c>
      <c r="J727" s="73">
        <v>2</v>
      </c>
      <c r="K727" s="72" t="str">
        <f t="shared" si="71"/>
        <v/>
      </c>
      <c r="L727" s="38" t="e">
        <f ca="1">VLOOKUP(B727,TA_Rubric!$A$1:$G$93,4+LEFT(Type!$B$1,1),)</f>
        <v>#N/A</v>
      </c>
    </row>
    <row r="728" spans="1:12" ht="63.95" customHeight="1" x14ac:dyDescent="0.25">
      <c r="A728" s="39" t="str">
        <f t="shared" ca="1" si="67"/>
        <v/>
      </c>
      <c r="B728" s="39" t="str">
        <f t="shared" ca="1" si="68"/>
        <v/>
      </c>
      <c r="C728" s="49"/>
      <c r="D728" s="16" t="b">
        <f t="shared" ca="1" si="66"/>
        <v>0</v>
      </c>
      <c r="E728" s="42" t="str">
        <f ca="1">_xlfn.IFNA(VLOOKUP(B728,Rubric[],2+VALUE(LEFT(Type!$B$1,1)),),"")</f>
        <v/>
      </c>
      <c r="F728" s="42" t="str">
        <f ca="1">_xlfn.IFNA(VLOOKUP(A728,Table4[[#All],[Id_Serv]:[Dsg_EN Servico]],2+VALUE(LEFT(Type!$B$1,1)),0),"")</f>
        <v/>
      </c>
      <c r="G728" s="43" t="b">
        <f t="shared" ca="1" si="69"/>
        <v>0</v>
      </c>
      <c r="H728" s="73">
        <f t="shared" si="70"/>
        <v>12</v>
      </c>
      <c r="I728" s="73">
        <v>56</v>
      </c>
      <c r="J728" s="73">
        <v>2</v>
      </c>
      <c r="K728" s="72" t="str">
        <f t="shared" si="71"/>
        <v/>
      </c>
      <c r="L728" s="38" t="e">
        <f ca="1">VLOOKUP(B728,TA_Rubric!$A$1:$G$93,4+LEFT(Type!$B$1,1),)</f>
        <v>#N/A</v>
      </c>
    </row>
    <row r="729" spans="1:12" ht="63.95" customHeight="1" x14ac:dyDescent="0.25">
      <c r="A729" s="39" t="str">
        <f t="shared" ca="1" si="67"/>
        <v/>
      </c>
      <c r="B729" s="39" t="str">
        <f t="shared" ca="1" si="68"/>
        <v/>
      </c>
      <c r="C729" s="49"/>
      <c r="D729" s="16" t="b">
        <f t="shared" ca="1" si="66"/>
        <v>0</v>
      </c>
      <c r="E729" s="42" t="str">
        <f ca="1">_xlfn.IFNA(VLOOKUP(B729,Rubric[],2+VALUE(LEFT(Type!$B$1,1)),),"")</f>
        <v/>
      </c>
      <c r="F729" s="42" t="str">
        <f ca="1">_xlfn.IFNA(VLOOKUP(A729,Table4[[#All],[Id_Serv]:[Dsg_EN Servico]],2+VALUE(LEFT(Type!$B$1,1)),0),"")</f>
        <v/>
      </c>
      <c r="G729" s="43" t="b">
        <f t="shared" ca="1" si="69"/>
        <v>0</v>
      </c>
      <c r="H729" s="73">
        <f t="shared" si="70"/>
        <v>12</v>
      </c>
      <c r="I729" s="73">
        <v>57</v>
      </c>
      <c r="J729" s="73">
        <v>2</v>
      </c>
      <c r="K729" s="72" t="str">
        <f t="shared" si="71"/>
        <v/>
      </c>
      <c r="L729" s="38" t="e">
        <f ca="1">VLOOKUP(B729,TA_Rubric!$A$1:$G$93,4+LEFT(Type!$B$1,1),)</f>
        <v>#N/A</v>
      </c>
    </row>
    <row r="730" spans="1:12" ht="63.95" customHeight="1" x14ac:dyDescent="0.25">
      <c r="A730" s="39" t="str">
        <f t="shared" ca="1" si="67"/>
        <v/>
      </c>
      <c r="B730" s="39" t="str">
        <f t="shared" ca="1" si="68"/>
        <v/>
      </c>
      <c r="C730" s="49"/>
      <c r="D730" s="16" t="b">
        <f t="shared" ca="1" si="66"/>
        <v>0</v>
      </c>
      <c r="E730" s="42" t="str">
        <f ca="1">_xlfn.IFNA(VLOOKUP(B730,Rubric[],2+VALUE(LEFT(Type!$B$1,1)),),"")</f>
        <v/>
      </c>
      <c r="F730" s="42" t="str">
        <f ca="1">_xlfn.IFNA(VLOOKUP(A730,Table4[[#All],[Id_Serv]:[Dsg_EN Servico]],2+VALUE(LEFT(Type!$B$1,1)),0),"")</f>
        <v/>
      </c>
      <c r="G730" s="43" t="b">
        <f t="shared" ca="1" si="69"/>
        <v>0</v>
      </c>
      <c r="H730" s="73">
        <f t="shared" si="70"/>
        <v>12</v>
      </c>
      <c r="I730" s="73">
        <v>58</v>
      </c>
      <c r="J730" s="73">
        <v>2</v>
      </c>
      <c r="K730" s="72" t="str">
        <f t="shared" si="71"/>
        <v/>
      </c>
      <c r="L730" s="38" t="e">
        <f ca="1">VLOOKUP(B730,TA_Rubric!$A$1:$G$93,4+LEFT(Type!$B$1,1),)</f>
        <v>#N/A</v>
      </c>
    </row>
    <row r="731" spans="1:12" ht="63.95" customHeight="1" x14ac:dyDescent="0.25">
      <c r="A731" s="39" t="str">
        <f t="shared" ca="1" si="67"/>
        <v/>
      </c>
      <c r="B731" s="39" t="str">
        <f t="shared" ca="1" si="68"/>
        <v/>
      </c>
      <c r="C731" s="49"/>
      <c r="D731" s="16" t="b">
        <f t="shared" ca="1" si="66"/>
        <v>0</v>
      </c>
      <c r="E731" s="42" t="str">
        <f ca="1">_xlfn.IFNA(VLOOKUP(B731,Rubric[],2+VALUE(LEFT(Type!$B$1,1)),),"")</f>
        <v/>
      </c>
      <c r="F731" s="42" t="str">
        <f ca="1">_xlfn.IFNA(VLOOKUP(A731,Table4[[#All],[Id_Serv]:[Dsg_EN Servico]],2+VALUE(LEFT(Type!$B$1,1)),0),"")</f>
        <v/>
      </c>
      <c r="G731" s="43" t="b">
        <f t="shared" ca="1" si="69"/>
        <v>0</v>
      </c>
      <c r="H731" s="73">
        <f t="shared" si="70"/>
        <v>12</v>
      </c>
      <c r="I731" s="73">
        <v>59</v>
      </c>
      <c r="J731" s="73">
        <v>2</v>
      </c>
      <c r="K731" s="72" t="str">
        <f t="shared" si="71"/>
        <v/>
      </c>
      <c r="L731" s="38" t="e">
        <f ca="1">VLOOKUP(B731,TA_Rubric!$A$1:$G$93,4+LEFT(Type!$B$1,1),)</f>
        <v>#N/A</v>
      </c>
    </row>
    <row r="732" spans="1:12" ht="63.95" customHeight="1" x14ac:dyDescent="0.25">
      <c r="A732" s="39" t="str">
        <f t="shared" ca="1" si="67"/>
        <v/>
      </c>
      <c r="B732" s="39" t="str">
        <f t="shared" ca="1" si="68"/>
        <v/>
      </c>
      <c r="C732" s="49"/>
      <c r="D732" s="16" t="b">
        <f t="shared" ca="1" si="66"/>
        <v>0</v>
      </c>
      <c r="E732" s="42" t="str">
        <f ca="1">_xlfn.IFNA(VLOOKUP(B732,Rubric[],2+VALUE(LEFT(Type!$B$1,1)),),"")</f>
        <v/>
      </c>
      <c r="F732" s="42" t="str">
        <f ca="1">_xlfn.IFNA(VLOOKUP(A732,Table4[[#All],[Id_Serv]:[Dsg_EN Servico]],2+VALUE(LEFT(Type!$B$1,1)),0),"")</f>
        <v/>
      </c>
      <c r="G732" s="43" t="b">
        <f t="shared" ca="1" si="69"/>
        <v>0</v>
      </c>
      <c r="H732" s="73">
        <f t="shared" si="70"/>
        <v>12</v>
      </c>
      <c r="I732" s="73">
        <v>60</v>
      </c>
      <c r="J732" s="73">
        <v>2</v>
      </c>
      <c r="K732" s="72" t="str">
        <f t="shared" si="71"/>
        <v/>
      </c>
      <c r="L732" s="38" t="e">
        <f ca="1">VLOOKUP(B732,TA_Rubric!$A$1:$G$93,4+LEFT(Type!$B$1,1),)</f>
        <v>#N/A</v>
      </c>
    </row>
    <row r="733" spans="1:12" ht="63.95" customHeight="1" x14ac:dyDescent="0.25">
      <c r="A733" s="39" t="str">
        <f t="shared" ca="1" si="67"/>
        <v/>
      </c>
      <c r="B733" s="39" t="str">
        <f t="shared" ca="1" si="68"/>
        <v/>
      </c>
      <c r="C733" s="49"/>
      <c r="D733" s="16" t="b">
        <f t="shared" ca="1" si="66"/>
        <v>0</v>
      </c>
      <c r="E733" s="42" t="str">
        <f ca="1">_xlfn.IFNA(VLOOKUP(B733,Rubric[],2+VALUE(LEFT(Type!$B$1,1)),),"")</f>
        <v/>
      </c>
      <c r="F733" s="42" t="str">
        <f ca="1">_xlfn.IFNA(VLOOKUP(A733,Table4[[#All],[Id_Serv]:[Dsg_EN Servico]],2+VALUE(LEFT(Type!$B$1,1)),0),"")</f>
        <v/>
      </c>
      <c r="G733" s="43" t="b">
        <f t="shared" ca="1" si="69"/>
        <v>0</v>
      </c>
      <c r="H733" s="73">
        <f t="shared" si="70"/>
        <v>12</v>
      </c>
      <c r="I733" s="73">
        <v>61</v>
      </c>
      <c r="J733" s="73">
        <v>2</v>
      </c>
      <c r="K733" s="72" t="str">
        <f t="shared" si="71"/>
        <v/>
      </c>
      <c r="L733" s="38" t="e">
        <f ca="1">VLOOKUP(B733,TA_Rubric!$A$1:$G$93,4+LEFT(Type!$B$1,1),)</f>
        <v>#N/A</v>
      </c>
    </row>
    <row r="734" spans="1:12" ht="63.95" customHeight="1" x14ac:dyDescent="0.25">
      <c r="A734" s="39" t="str">
        <f t="shared" ca="1" si="67"/>
        <v/>
      </c>
      <c r="B734" s="39" t="str">
        <f t="shared" ca="1" si="68"/>
        <v/>
      </c>
      <c r="C734" s="49"/>
      <c r="D734" s="16" t="b">
        <f t="shared" ref="D734:D797" ca="1" si="72">IF(G734=FALSE,FALSE,IF(ISBLANK(C734),FALSE,TRUE))</f>
        <v>0</v>
      </c>
      <c r="E734" s="42" t="str">
        <f ca="1">_xlfn.IFNA(VLOOKUP(B734,Rubric[],2+VALUE(LEFT(Type!$B$1,1)),),"")</f>
        <v/>
      </c>
      <c r="F734" s="42" t="str">
        <f ca="1">_xlfn.IFNA(VLOOKUP(A734,Table4[[#All],[Id_Serv]:[Dsg_EN Servico]],2+VALUE(LEFT(Type!$B$1,1)),0),"")</f>
        <v/>
      </c>
      <c r="G734" s="43" t="b">
        <f t="shared" ca="1" si="69"/>
        <v>0</v>
      </c>
      <c r="H734" s="73">
        <f t="shared" si="70"/>
        <v>12</v>
      </c>
      <c r="I734" s="73">
        <v>62</v>
      </c>
      <c r="J734" s="73">
        <v>2</v>
      </c>
      <c r="K734" s="72" t="str">
        <f t="shared" si="71"/>
        <v/>
      </c>
      <c r="L734" s="38" t="e">
        <f ca="1">VLOOKUP(B734,TA_Rubric!$A$1:$G$93,4+LEFT(Type!$B$1,1),)</f>
        <v>#N/A</v>
      </c>
    </row>
    <row r="735" spans="1:12" ht="63.95" customHeight="1" x14ac:dyDescent="0.25">
      <c r="A735" s="39" t="str">
        <f t="shared" ca="1" si="67"/>
        <v/>
      </c>
      <c r="B735" s="39" t="str">
        <f t="shared" ca="1" si="68"/>
        <v/>
      </c>
      <c r="C735" s="49"/>
      <c r="D735" s="16" t="b">
        <f t="shared" ca="1" si="72"/>
        <v>0</v>
      </c>
      <c r="E735" s="42" t="str">
        <f ca="1">_xlfn.IFNA(VLOOKUP(B735,Rubric[],2+VALUE(LEFT(Type!$B$1,1)),),"")</f>
        <v/>
      </c>
      <c r="F735" s="42" t="str">
        <f ca="1">_xlfn.IFNA(VLOOKUP(A735,Table4[[#All],[Id_Serv]:[Dsg_EN Servico]],2+VALUE(LEFT(Type!$B$1,1)),0),"")</f>
        <v/>
      </c>
      <c r="G735" s="43" t="b">
        <f t="shared" ca="1" si="69"/>
        <v>0</v>
      </c>
      <c r="H735" s="73">
        <f t="shared" si="70"/>
        <v>12</v>
      </c>
      <c r="I735" s="73">
        <v>63</v>
      </c>
      <c r="J735" s="73">
        <v>2</v>
      </c>
      <c r="K735" s="72" t="str">
        <f t="shared" si="71"/>
        <v/>
      </c>
      <c r="L735" s="38" t="e">
        <f ca="1">VLOOKUP(B735,TA_Rubric!$A$1:$G$93,4+LEFT(Type!$B$1,1),)</f>
        <v>#N/A</v>
      </c>
    </row>
    <row r="736" spans="1:12" ht="63.95" customHeight="1" x14ac:dyDescent="0.25">
      <c r="A736" s="39" t="str">
        <f t="shared" ca="1" si="67"/>
        <v/>
      </c>
      <c r="B736" s="39" t="str">
        <f t="shared" ca="1" si="68"/>
        <v/>
      </c>
      <c r="C736" s="49"/>
      <c r="D736" s="16" t="b">
        <f t="shared" ca="1" si="72"/>
        <v>0</v>
      </c>
      <c r="E736" s="42" t="str">
        <f ca="1">_xlfn.IFNA(VLOOKUP(B736,Rubric[],2+VALUE(LEFT(Type!$B$1,1)),),"")</f>
        <v/>
      </c>
      <c r="F736" s="42" t="str">
        <f ca="1">_xlfn.IFNA(VLOOKUP(A736,Table4[[#All],[Id_Serv]:[Dsg_EN Servico]],2+VALUE(LEFT(Type!$B$1,1)),0),"")</f>
        <v/>
      </c>
      <c r="G736" s="43" t="b">
        <f t="shared" ca="1" si="69"/>
        <v>0</v>
      </c>
      <c r="H736" s="73">
        <f t="shared" si="70"/>
        <v>12</v>
      </c>
      <c r="I736" s="73">
        <v>64</v>
      </c>
      <c r="J736" s="73">
        <v>2</v>
      </c>
      <c r="K736" s="72" t="str">
        <f t="shared" si="71"/>
        <v/>
      </c>
      <c r="L736" s="38" t="e">
        <f ca="1">VLOOKUP(B736,TA_Rubric!$A$1:$G$93,4+LEFT(Type!$B$1,1),)</f>
        <v>#N/A</v>
      </c>
    </row>
    <row r="737" spans="1:12" ht="63.95" customHeight="1" x14ac:dyDescent="0.25">
      <c r="A737" s="39" t="str">
        <f t="shared" ca="1" si="67"/>
        <v/>
      </c>
      <c r="B737" s="39" t="str">
        <f t="shared" ca="1" si="68"/>
        <v/>
      </c>
      <c r="C737" s="49"/>
      <c r="D737" s="16" t="b">
        <f t="shared" ca="1" si="72"/>
        <v>0</v>
      </c>
      <c r="E737" s="42" t="str">
        <f ca="1">_xlfn.IFNA(VLOOKUP(B737,Rubric[],2+VALUE(LEFT(Type!$B$1,1)),),"")</f>
        <v/>
      </c>
      <c r="F737" s="42" t="str">
        <f ca="1">_xlfn.IFNA(VLOOKUP(A737,Table4[[#All],[Id_Serv]:[Dsg_EN Servico]],2+VALUE(LEFT(Type!$B$1,1)),0),"")</f>
        <v/>
      </c>
      <c r="G737" s="43" t="b">
        <f t="shared" ca="1" si="69"/>
        <v>0</v>
      </c>
      <c r="H737" s="73">
        <f t="shared" si="70"/>
        <v>12</v>
      </c>
      <c r="I737" s="73">
        <v>65</v>
      </c>
      <c r="J737" s="73">
        <v>2</v>
      </c>
      <c r="K737" s="72" t="str">
        <f t="shared" si="71"/>
        <v/>
      </c>
      <c r="L737" s="38" t="e">
        <f ca="1">VLOOKUP(B737,TA_Rubric!$A$1:$G$93,4+LEFT(Type!$B$1,1),)</f>
        <v>#N/A</v>
      </c>
    </row>
    <row r="738" spans="1:12" ht="63.95" customHeight="1" x14ac:dyDescent="0.25">
      <c r="A738" s="39" t="str">
        <f t="shared" ca="1" si="67"/>
        <v/>
      </c>
      <c r="B738" s="39" t="str">
        <f t="shared" ca="1" si="68"/>
        <v/>
      </c>
      <c r="C738" s="49"/>
      <c r="D738" s="16" t="b">
        <f t="shared" ca="1" si="72"/>
        <v>0</v>
      </c>
      <c r="E738" s="42" t="str">
        <f ca="1">_xlfn.IFNA(VLOOKUP(B738,Rubric[],2+VALUE(LEFT(Type!$B$1,1)),),"")</f>
        <v/>
      </c>
      <c r="F738" s="42" t="str">
        <f ca="1">_xlfn.IFNA(VLOOKUP(A738,Table4[[#All],[Id_Serv]:[Dsg_EN Servico]],2+VALUE(LEFT(Type!$B$1,1)),0),"")</f>
        <v/>
      </c>
      <c r="G738" s="43" t="b">
        <f t="shared" ca="1" si="69"/>
        <v>0</v>
      </c>
      <c r="H738" s="73">
        <f t="shared" si="70"/>
        <v>12</v>
      </c>
      <c r="I738" s="73">
        <v>66</v>
      </c>
      <c r="J738" s="73">
        <v>2</v>
      </c>
      <c r="K738" s="72" t="str">
        <f t="shared" si="71"/>
        <v/>
      </c>
      <c r="L738" s="38" t="e">
        <f ca="1">VLOOKUP(B738,TA_Rubric!$A$1:$G$93,4+LEFT(Type!$B$1,1),)</f>
        <v>#N/A</v>
      </c>
    </row>
    <row r="739" spans="1:12" ht="63.95" customHeight="1" x14ac:dyDescent="0.25">
      <c r="A739" s="39" t="str">
        <f t="shared" ca="1" si="67"/>
        <v/>
      </c>
      <c r="B739" s="39" t="str">
        <f t="shared" ca="1" si="68"/>
        <v/>
      </c>
      <c r="C739" s="49"/>
      <c r="D739" s="16" t="b">
        <f t="shared" ca="1" si="72"/>
        <v>0</v>
      </c>
      <c r="E739" s="42" t="str">
        <f ca="1">_xlfn.IFNA(VLOOKUP(B739,Rubric[],2+VALUE(LEFT(Type!$B$1,1)),),"")</f>
        <v/>
      </c>
      <c r="F739" s="42" t="str">
        <f ca="1">_xlfn.IFNA(VLOOKUP(A739,Table4[[#All],[Id_Serv]:[Dsg_EN Servico]],2+VALUE(LEFT(Type!$B$1,1)),0),"")</f>
        <v/>
      </c>
      <c r="G739" s="43" t="b">
        <f t="shared" ca="1" si="69"/>
        <v>0</v>
      </c>
      <c r="H739" s="73">
        <f t="shared" si="70"/>
        <v>12</v>
      </c>
      <c r="I739" s="73">
        <v>67</v>
      </c>
      <c r="J739" s="73">
        <v>2</v>
      </c>
      <c r="K739" s="72" t="str">
        <f t="shared" si="71"/>
        <v/>
      </c>
      <c r="L739" s="38" t="e">
        <f ca="1">VLOOKUP(B739,TA_Rubric!$A$1:$G$93,4+LEFT(Type!$B$1,1),)</f>
        <v>#N/A</v>
      </c>
    </row>
    <row r="740" spans="1:12" ht="63.95" customHeight="1" x14ac:dyDescent="0.25">
      <c r="A740" s="39" t="str">
        <f t="shared" ca="1" si="67"/>
        <v/>
      </c>
      <c r="B740" s="39" t="str">
        <f t="shared" ca="1" si="68"/>
        <v/>
      </c>
      <c r="C740" s="49"/>
      <c r="D740" s="16" t="b">
        <f t="shared" ca="1" si="72"/>
        <v>0</v>
      </c>
      <c r="E740" s="42" t="str">
        <f ca="1">_xlfn.IFNA(VLOOKUP(B740,Rubric[],2+VALUE(LEFT(Type!$B$1,1)),),"")</f>
        <v/>
      </c>
      <c r="F740" s="42" t="str">
        <f ca="1">_xlfn.IFNA(VLOOKUP(A740,Table4[[#All],[Id_Serv]:[Dsg_EN Servico]],2+VALUE(LEFT(Type!$B$1,1)),0),"")</f>
        <v/>
      </c>
      <c r="G740" s="43" t="b">
        <f t="shared" ca="1" si="69"/>
        <v>0</v>
      </c>
      <c r="H740" s="73">
        <f t="shared" si="70"/>
        <v>12</v>
      </c>
      <c r="I740" s="73">
        <v>68</v>
      </c>
      <c r="J740" s="73">
        <v>2</v>
      </c>
      <c r="K740" s="72" t="str">
        <f t="shared" si="71"/>
        <v/>
      </c>
      <c r="L740" s="38" t="e">
        <f ca="1">VLOOKUP(B740,TA_Rubric!$A$1:$G$93,4+LEFT(Type!$B$1,1),)</f>
        <v>#N/A</v>
      </c>
    </row>
    <row r="741" spans="1:12" ht="63.95" customHeight="1" x14ac:dyDescent="0.25">
      <c r="A741" s="39" t="str">
        <f t="shared" ca="1" si="67"/>
        <v/>
      </c>
      <c r="B741" s="39" t="str">
        <f t="shared" ca="1" si="68"/>
        <v/>
      </c>
      <c r="C741" s="49"/>
      <c r="D741" s="16" t="b">
        <f t="shared" ca="1" si="72"/>
        <v>0</v>
      </c>
      <c r="E741" s="42" t="str">
        <f ca="1">_xlfn.IFNA(VLOOKUP(B741,Rubric[],2+VALUE(LEFT(Type!$B$1,1)),),"")</f>
        <v/>
      </c>
      <c r="F741" s="42" t="str">
        <f ca="1">_xlfn.IFNA(VLOOKUP(A741,Table4[[#All],[Id_Serv]:[Dsg_EN Servico]],2+VALUE(LEFT(Type!$B$1,1)),0),"")</f>
        <v/>
      </c>
      <c r="G741" s="43" t="b">
        <f t="shared" ca="1" si="69"/>
        <v>0</v>
      </c>
      <c r="H741" s="73">
        <f t="shared" si="70"/>
        <v>12</v>
      </c>
      <c r="I741" s="73">
        <v>69</v>
      </c>
      <c r="J741" s="73">
        <v>2</v>
      </c>
      <c r="K741" s="72" t="str">
        <f t="shared" si="71"/>
        <v/>
      </c>
      <c r="L741" s="38" t="e">
        <f ca="1">VLOOKUP(B741,TA_Rubric!$A$1:$G$93,4+LEFT(Type!$B$1,1),)</f>
        <v>#N/A</v>
      </c>
    </row>
    <row r="742" spans="1:12" ht="63.95" customHeight="1" x14ac:dyDescent="0.25">
      <c r="A742" s="39" t="str">
        <f t="shared" ca="1" si="67"/>
        <v/>
      </c>
      <c r="B742" s="39" t="str">
        <f t="shared" ca="1" si="68"/>
        <v/>
      </c>
      <c r="C742" s="49"/>
      <c r="D742" s="16" t="b">
        <f t="shared" ca="1" si="72"/>
        <v>0</v>
      </c>
      <c r="E742" s="42" t="str">
        <f ca="1">_xlfn.IFNA(VLOOKUP(B742,Rubric[],2+VALUE(LEFT(Type!$B$1,1)),),"")</f>
        <v/>
      </c>
      <c r="F742" s="42" t="str">
        <f ca="1">_xlfn.IFNA(VLOOKUP(A742,Table4[[#All],[Id_Serv]:[Dsg_EN Servico]],2+VALUE(LEFT(Type!$B$1,1)),0),"")</f>
        <v/>
      </c>
      <c r="G742" s="43" t="b">
        <f t="shared" ca="1" si="69"/>
        <v>0</v>
      </c>
      <c r="H742" s="73">
        <f t="shared" si="70"/>
        <v>12</v>
      </c>
      <c r="I742" s="73">
        <v>70</v>
      </c>
      <c r="J742" s="73">
        <v>2</v>
      </c>
      <c r="K742" s="72" t="str">
        <f t="shared" si="71"/>
        <v/>
      </c>
      <c r="L742" s="38" t="e">
        <f ca="1">VLOOKUP(B742,TA_Rubric!$A$1:$G$93,4+LEFT(Type!$B$1,1),)</f>
        <v>#N/A</v>
      </c>
    </row>
    <row r="743" spans="1:12" ht="63.95" customHeight="1" x14ac:dyDescent="0.25">
      <c r="A743" s="39" t="str">
        <f t="shared" ca="1" si="67"/>
        <v/>
      </c>
      <c r="B743" s="39" t="str">
        <f t="shared" ca="1" si="68"/>
        <v/>
      </c>
      <c r="C743" s="49"/>
      <c r="D743" s="16" t="b">
        <f t="shared" ca="1" si="72"/>
        <v>0</v>
      </c>
      <c r="E743" s="42" t="str">
        <f ca="1">_xlfn.IFNA(VLOOKUP(B743,Rubric[],2+VALUE(LEFT(Type!$B$1,1)),),"")</f>
        <v/>
      </c>
      <c r="F743" s="42" t="str">
        <f ca="1">_xlfn.IFNA(VLOOKUP(A743,Table4[[#All],[Id_Serv]:[Dsg_EN Servico]],2+VALUE(LEFT(Type!$B$1,1)),0),"")</f>
        <v/>
      </c>
      <c r="G743" s="43" t="b">
        <f t="shared" ca="1" si="69"/>
        <v>0</v>
      </c>
      <c r="H743" s="73">
        <f t="shared" si="70"/>
        <v>12</v>
      </c>
      <c r="I743" s="73">
        <v>71</v>
      </c>
      <c r="J743" s="73">
        <v>2</v>
      </c>
      <c r="K743" s="72" t="str">
        <f t="shared" si="71"/>
        <v/>
      </c>
      <c r="L743" s="38" t="e">
        <f ca="1">VLOOKUP(B743,TA_Rubric!$A$1:$G$93,4+LEFT(Type!$B$1,1),)</f>
        <v>#N/A</v>
      </c>
    </row>
    <row r="744" spans="1:12" ht="63.95" customHeight="1" x14ac:dyDescent="0.25">
      <c r="A744" s="39" t="str">
        <f t="shared" ca="1" si="67"/>
        <v/>
      </c>
      <c r="B744" s="39" t="str">
        <f t="shared" ca="1" si="68"/>
        <v/>
      </c>
      <c r="C744" s="49"/>
      <c r="D744" s="16" t="b">
        <f t="shared" ca="1" si="72"/>
        <v>0</v>
      </c>
      <c r="E744" s="42" t="str">
        <f ca="1">_xlfn.IFNA(VLOOKUP(B744,Rubric[],2+VALUE(LEFT(Type!$B$1,1)),),"")</f>
        <v/>
      </c>
      <c r="F744" s="42" t="str">
        <f ca="1">_xlfn.IFNA(VLOOKUP(A744,Table4[[#All],[Id_Serv]:[Dsg_EN Servico]],2+VALUE(LEFT(Type!$B$1,1)),0),"")</f>
        <v/>
      </c>
      <c r="G744" s="43" t="b">
        <f t="shared" ca="1" si="69"/>
        <v>0</v>
      </c>
      <c r="H744" s="73">
        <f t="shared" si="70"/>
        <v>12</v>
      </c>
      <c r="I744" s="73">
        <v>72</v>
      </c>
      <c r="J744" s="73">
        <v>2</v>
      </c>
      <c r="K744" s="72" t="str">
        <f t="shared" si="71"/>
        <v/>
      </c>
      <c r="L744" s="38" t="e">
        <f ca="1">VLOOKUP(B744,TA_Rubric!$A$1:$G$93,4+LEFT(Type!$B$1,1),)</f>
        <v>#N/A</v>
      </c>
    </row>
    <row r="745" spans="1:12" ht="63.95" customHeight="1" x14ac:dyDescent="0.25">
      <c r="A745" s="39" t="str">
        <f t="shared" ca="1" si="67"/>
        <v/>
      </c>
      <c r="B745" s="39" t="str">
        <f t="shared" ca="1" si="68"/>
        <v/>
      </c>
      <c r="C745" s="49"/>
      <c r="D745" s="16" t="b">
        <f t="shared" ca="1" si="72"/>
        <v>0</v>
      </c>
      <c r="E745" s="42" t="str">
        <f ca="1">_xlfn.IFNA(VLOOKUP(B745,Rubric[],2+VALUE(LEFT(Type!$B$1,1)),),"")</f>
        <v/>
      </c>
      <c r="F745" s="42" t="str">
        <f ca="1">_xlfn.IFNA(VLOOKUP(A745,Table4[[#All],[Id_Serv]:[Dsg_EN Servico]],2+VALUE(LEFT(Type!$B$1,1)),0),"")</f>
        <v/>
      </c>
      <c r="G745" s="43" t="b">
        <f t="shared" ca="1" si="69"/>
        <v>0</v>
      </c>
      <c r="H745" s="73">
        <f t="shared" si="70"/>
        <v>12</v>
      </c>
      <c r="I745" s="73">
        <v>73</v>
      </c>
      <c r="J745" s="73">
        <v>2</v>
      </c>
      <c r="K745" s="72" t="str">
        <f t="shared" si="71"/>
        <v/>
      </c>
      <c r="L745" s="38" t="e">
        <f ca="1">VLOOKUP(B745,TA_Rubric!$A$1:$G$93,4+LEFT(Type!$B$1,1),)</f>
        <v>#N/A</v>
      </c>
    </row>
    <row r="746" spans="1:12" ht="63.95" customHeight="1" x14ac:dyDescent="0.25">
      <c r="A746" s="39" t="str">
        <f t="shared" ca="1" si="67"/>
        <v/>
      </c>
      <c r="B746" s="39" t="str">
        <f t="shared" ca="1" si="68"/>
        <v/>
      </c>
      <c r="C746" s="49"/>
      <c r="D746" s="16" t="b">
        <f t="shared" ca="1" si="72"/>
        <v>0</v>
      </c>
      <c r="E746" s="42" t="str">
        <f ca="1">_xlfn.IFNA(VLOOKUP(B746,Rubric[],2+VALUE(LEFT(Type!$B$1,1)),),"")</f>
        <v/>
      </c>
      <c r="F746" s="42" t="str">
        <f ca="1">_xlfn.IFNA(VLOOKUP(A746,Table4[[#All],[Id_Serv]:[Dsg_EN Servico]],2+VALUE(LEFT(Type!$B$1,1)),0),"")</f>
        <v/>
      </c>
      <c r="G746" s="43" t="b">
        <f t="shared" ca="1" si="69"/>
        <v>0</v>
      </c>
      <c r="H746" s="73">
        <f t="shared" si="70"/>
        <v>12</v>
      </c>
      <c r="I746" s="73">
        <v>74</v>
      </c>
      <c r="J746" s="73">
        <v>2</v>
      </c>
      <c r="K746" s="72" t="str">
        <f t="shared" si="71"/>
        <v/>
      </c>
      <c r="L746" s="38" t="e">
        <f ca="1">VLOOKUP(B746,TA_Rubric!$A$1:$G$93,4+LEFT(Type!$B$1,1),)</f>
        <v>#N/A</v>
      </c>
    </row>
    <row r="747" spans="1:12" ht="63.95" customHeight="1" x14ac:dyDescent="0.25">
      <c r="A747" s="39" t="str">
        <f t="shared" ca="1" si="67"/>
        <v/>
      </c>
      <c r="B747" s="39" t="str">
        <f t="shared" ca="1" si="68"/>
        <v/>
      </c>
      <c r="C747" s="49"/>
      <c r="D747" s="16" t="b">
        <f t="shared" ca="1" si="72"/>
        <v>0</v>
      </c>
      <c r="E747" s="42" t="str">
        <f ca="1">_xlfn.IFNA(VLOOKUP(B747,Rubric[],2+VALUE(LEFT(Type!$B$1,1)),),"")</f>
        <v/>
      </c>
      <c r="F747" s="42" t="str">
        <f ca="1">_xlfn.IFNA(VLOOKUP(A747,Table4[[#All],[Id_Serv]:[Dsg_EN Servico]],2+VALUE(LEFT(Type!$B$1,1)),0),"")</f>
        <v/>
      </c>
      <c r="G747" s="43" t="b">
        <f t="shared" ca="1" si="69"/>
        <v>0</v>
      </c>
      <c r="H747" s="73">
        <f t="shared" si="70"/>
        <v>12</v>
      </c>
      <c r="I747" s="73">
        <v>75</v>
      </c>
      <c r="J747" s="73">
        <v>2</v>
      </c>
      <c r="K747" s="72" t="str">
        <f t="shared" si="71"/>
        <v/>
      </c>
      <c r="L747" s="38" t="e">
        <f ca="1">VLOOKUP(B747,TA_Rubric!$A$1:$G$93,4+LEFT(Type!$B$1,1),)</f>
        <v>#N/A</v>
      </c>
    </row>
    <row r="748" spans="1:12" ht="63.95" customHeight="1" x14ac:dyDescent="0.25">
      <c r="A748" s="39" t="str">
        <f t="shared" ca="1" si="67"/>
        <v/>
      </c>
      <c r="B748" s="39" t="str">
        <f t="shared" ca="1" si="68"/>
        <v/>
      </c>
      <c r="C748" s="49"/>
      <c r="D748" s="16" t="b">
        <f t="shared" ca="1" si="72"/>
        <v>0</v>
      </c>
      <c r="E748" s="42" t="str">
        <f ca="1">_xlfn.IFNA(VLOOKUP(B748,Rubric[],2+VALUE(LEFT(Type!$B$1,1)),),"")</f>
        <v/>
      </c>
      <c r="F748" s="42" t="str">
        <f ca="1">_xlfn.IFNA(VLOOKUP(A748,Table4[[#All],[Id_Serv]:[Dsg_EN Servico]],2+VALUE(LEFT(Type!$B$1,1)),0),"")</f>
        <v/>
      </c>
      <c r="G748" s="43" t="b">
        <f t="shared" ca="1" si="69"/>
        <v>0</v>
      </c>
      <c r="H748" s="73">
        <f t="shared" si="70"/>
        <v>12</v>
      </c>
      <c r="I748" s="73">
        <v>76</v>
      </c>
      <c r="J748" s="73">
        <v>2</v>
      </c>
      <c r="K748" s="72" t="str">
        <f t="shared" si="71"/>
        <v/>
      </c>
      <c r="L748" s="38" t="e">
        <f ca="1">VLOOKUP(B748,TA_Rubric!$A$1:$G$93,4+LEFT(Type!$B$1,1),)</f>
        <v>#N/A</v>
      </c>
    </row>
    <row r="749" spans="1:12" ht="63.95" customHeight="1" x14ac:dyDescent="0.25">
      <c r="A749" s="39" t="str">
        <f t="shared" ca="1" si="67"/>
        <v/>
      </c>
      <c r="B749" s="39" t="str">
        <f t="shared" ca="1" si="68"/>
        <v/>
      </c>
      <c r="C749" s="49"/>
      <c r="D749" s="16" t="b">
        <f t="shared" ca="1" si="72"/>
        <v>0</v>
      </c>
      <c r="E749" s="42" t="str">
        <f ca="1">_xlfn.IFNA(VLOOKUP(B749,Rubric[],2+VALUE(LEFT(Type!$B$1,1)),),"")</f>
        <v/>
      </c>
      <c r="F749" s="42" t="str">
        <f ca="1">_xlfn.IFNA(VLOOKUP(A749,Table4[[#All],[Id_Serv]:[Dsg_EN Servico]],2+VALUE(LEFT(Type!$B$1,1)),0),"")</f>
        <v/>
      </c>
      <c r="G749" s="43" t="b">
        <f t="shared" ca="1" si="69"/>
        <v>0</v>
      </c>
      <c r="H749" s="73">
        <f t="shared" si="70"/>
        <v>12</v>
      </c>
      <c r="I749" s="73">
        <v>77</v>
      </c>
      <c r="J749" s="73">
        <v>2</v>
      </c>
      <c r="K749" s="72" t="str">
        <f t="shared" si="71"/>
        <v/>
      </c>
      <c r="L749" s="38" t="e">
        <f ca="1">VLOOKUP(B749,TA_Rubric!$A$1:$G$93,4+LEFT(Type!$B$1,1),)</f>
        <v>#N/A</v>
      </c>
    </row>
    <row r="750" spans="1:12" ht="63.95" customHeight="1" x14ac:dyDescent="0.25">
      <c r="A750" s="39" t="str">
        <f t="shared" ca="1" si="67"/>
        <v/>
      </c>
      <c r="B750" s="39" t="str">
        <f t="shared" ca="1" si="68"/>
        <v/>
      </c>
      <c r="C750" s="49"/>
      <c r="D750" s="16" t="b">
        <f t="shared" ca="1" si="72"/>
        <v>0</v>
      </c>
      <c r="E750" s="42" t="str">
        <f ca="1">_xlfn.IFNA(VLOOKUP(B750,Rubric[],2+VALUE(LEFT(Type!$B$1,1)),),"")</f>
        <v/>
      </c>
      <c r="F750" s="42" t="str">
        <f ca="1">_xlfn.IFNA(VLOOKUP(A750,Table4[[#All],[Id_Serv]:[Dsg_EN Servico]],2+VALUE(LEFT(Type!$B$1,1)),0),"")</f>
        <v/>
      </c>
      <c r="G750" s="43" t="b">
        <f t="shared" ca="1" si="69"/>
        <v>0</v>
      </c>
      <c r="H750" s="73">
        <f t="shared" si="70"/>
        <v>12</v>
      </c>
      <c r="I750" s="73">
        <v>78</v>
      </c>
      <c r="J750" s="73">
        <v>2</v>
      </c>
      <c r="K750" s="72" t="str">
        <f t="shared" si="71"/>
        <v/>
      </c>
      <c r="L750" s="38" t="e">
        <f ca="1">VLOOKUP(B750,TA_Rubric!$A$1:$G$93,4+LEFT(Type!$B$1,1),)</f>
        <v>#N/A</v>
      </c>
    </row>
    <row r="751" spans="1:12" ht="63.95" customHeight="1" x14ac:dyDescent="0.25">
      <c r="A751" s="39" t="str">
        <f t="shared" ca="1" si="67"/>
        <v/>
      </c>
      <c r="B751" s="39" t="str">
        <f t="shared" ca="1" si="68"/>
        <v/>
      </c>
      <c r="C751" s="49"/>
      <c r="D751" s="16" t="b">
        <f t="shared" ca="1" si="72"/>
        <v>0</v>
      </c>
      <c r="E751" s="42" t="str">
        <f ca="1">_xlfn.IFNA(VLOOKUP(B751,Rubric[],2+VALUE(LEFT(Type!$B$1,1)),),"")</f>
        <v/>
      </c>
      <c r="F751" s="42" t="str">
        <f ca="1">_xlfn.IFNA(VLOOKUP(A751,Table4[[#All],[Id_Serv]:[Dsg_EN Servico]],2+VALUE(LEFT(Type!$B$1,1)),0),"")</f>
        <v/>
      </c>
      <c r="G751" s="43" t="b">
        <f t="shared" ca="1" si="69"/>
        <v>0</v>
      </c>
      <c r="H751" s="73">
        <f t="shared" si="70"/>
        <v>12</v>
      </c>
      <c r="I751" s="73">
        <v>79</v>
      </c>
      <c r="J751" s="73">
        <v>2</v>
      </c>
      <c r="K751" s="72" t="str">
        <f t="shared" si="71"/>
        <v/>
      </c>
      <c r="L751" s="38" t="e">
        <f ca="1">VLOOKUP(B751,TA_Rubric!$A$1:$G$93,4+LEFT(Type!$B$1,1),)</f>
        <v>#N/A</v>
      </c>
    </row>
    <row r="752" spans="1:12" ht="63.95" customHeight="1" x14ac:dyDescent="0.25">
      <c r="A752" s="39" t="str">
        <f t="shared" ca="1" si="67"/>
        <v/>
      </c>
      <c r="B752" s="39" t="str">
        <f t="shared" ca="1" si="68"/>
        <v/>
      </c>
      <c r="C752" s="49"/>
      <c r="D752" s="16" t="b">
        <f t="shared" ca="1" si="72"/>
        <v>0</v>
      </c>
      <c r="E752" s="42" t="str">
        <f ca="1">_xlfn.IFNA(VLOOKUP(B752,Rubric[],2+VALUE(LEFT(Type!$B$1,1)),),"")</f>
        <v/>
      </c>
      <c r="F752" s="42" t="str">
        <f ca="1">_xlfn.IFNA(VLOOKUP(A752,Table4[[#All],[Id_Serv]:[Dsg_EN Servico]],2+VALUE(LEFT(Type!$B$1,1)),0),"")</f>
        <v/>
      </c>
      <c r="G752" s="43" t="b">
        <f t="shared" ca="1" si="69"/>
        <v>0</v>
      </c>
      <c r="H752" s="73">
        <f t="shared" si="70"/>
        <v>12</v>
      </c>
      <c r="I752" s="73">
        <v>80</v>
      </c>
      <c r="J752" s="73">
        <v>2</v>
      </c>
      <c r="K752" s="72" t="str">
        <f t="shared" si="71"/>
        <v/>
      </c>
      <c r="L752" s="38" t="e">
        <f ca="1">VLOOKUP(B752,TA_Rubric!$A$1:$G$93,4+LEFT(Type!$B$1,1),)</f>
        <v>#N/A</v>
      </c>
    </row>
    <row r="753" spans="1:12" ht="63.95" customHeight="1" x14ac:dyDescent="0.25">
      <c r="A753" s="39" t="str">
        <f t="shared" ca="1" si="67"/>
        <v/>
      </c>
      <c r="B753" s="39" t="str">
        <f t="shared" ca="1" si="68"/>
        <v/>
      </c>
      <c r="C753" s="49"/>
      <c r="D753" s="16" t="b">
        <f t="shared" ca="1" si="72"/>
        <v>0</v>
      </c>
      <c r="E753" s="42" t="str">
        <f ca="1">_xlfn.IFNA(VLOOKUP(B753,Rubric[],2+VALUE(LEFT(Type!$B$1,1)),),"")</f>
        <v/>
      </c>
      <c r="F753" s="42" t="str">
        <f ca="1">_xlfn.IFNA(VLOOKUP(A753,Table4[[#All],[Id_Serv]:[Dsg_EN Servico]],2+VALUE(LEFT(Type!$B$1,1)),0),"")</f>
        <v/>
      </c>
      <c r="G753" s="43" t="b">
        <f t="shared" ca="1" si="69"/>
        <v>0</v>
      </c>
      <c r="H753" s="73">
        <f t="shared" si="70"/>
        <v>12</v>
      </c>
      <c r="I753" s="73">
        <v>81</v>
      </c>
      <c r="J753" s="73">
        <v>2</v>
      </c>
      <c r="K753" s="72" t="str">
        <f t="shared" si="71"/>
        <v/>
      </c>
      <c r="L753" s="38" t="e">
        <f ca="1">VLOOKUP(B753,TA_Rubric!$A$1:$G$93,4+LEFT(Type!$B$1,1),)</f>
        <v>#N/A</v>
      </c>
    </row>
    <row r="754" spans="1:12" ht="63.95" customHeight="1" x14ac:dyDescent="0.25">
      <c r="A754" s="39" t="str">
        <f t="shared" ca="1" si="67"/>
        <v/>
      </c>
      <c r="B754" s="39" t="str">
        <f t="shared" ca="1" si="68"/>
        <v/>
      </c>
      <c r="C754" s="49"/>
      <c r="D754" s="16" t="b">
        <f t="shared" ca="1" si="72"/>
        <v>0</v>
      </c>
      <c r="E754" s="42" t="str">
        <f ca="1">_xlfn.IFNA(VLOOKUP(B754,Rubric[],2+VALUE(LEFT(Type!$B$1,1)),),"")</f>
        <v/>
      </c>
      <c r="F754" s="42" t="str">
        <f ca="1">_xlfn.IFNA(VLOOKUP(A754,Table4[[#All],[Id_Serv]:[Dsg_EN Servico]],2+VALUE(LEFT(Type!$B$1,1)),0),"")</f>
        <v/>
      </c>
      <c r="G754" s="43" t="b">
        <f t="shared" ca="1" si="69"/>
        <v>0</v>
      </c>
      <c r="H754" s="73">
        <f t="shared" si="70"/>
        <v>12</v>
      </c>
      <c r="I754" s="73">
        <v>82</v>
      </c>
      <c r="J754" s="73">
        <v>2</v>
      </c>
      <c r="K754" s="72" t="str">
        <f t="shared" si="71"/>
        <v/>
      </c>
      <c r="L754" s="38" t="e">
        <f ca="1">VLOOKUP(B754,TA_Rubric!$A$1:$G$93,4+LEFT(Type!$B$1,1),)</f>
        <v>#N/A</v>
      </c>
    </row>
    <row r="755" spans="1:12" ht="63.95" customHeight="1" x14ac:dyDescent="0.25">
      <c r="A755" s="39" t="str">
        <f t="shared" ca="1" si="67"/>
        <v/>
      </c>
      <c r="B755" s="39" t="str">
        <f t="shared" ca="1" si="68"/>
        <v/>
      </c>
      <c r="C755" s="49"/>
      <c r="D755" s="16" t="b">
        <f t="shared" ca="1" si="72"/>
        <v>0</v>
      </c>
      <c r="E755" s="42" t="str">
        <f ca="1">_xlfn.IFNA(VLOOKUP(B755,Rubric[],2+VALUE(LEFT(Type!$B$1,1)),),"")</f>
        <v/>
      </c>
      <c r="F755" s="42" t="str">
        <f ca="1">_xlfn.IFNA(VLOOKUP(A755,Table4[[#All],[Id_Serv]:[Dsg_EN Servico]],2+VALUE(LEFT(Type!$B$1,1)),0),"")</f>
        <v/>
      </c>
      <c r="G755" s="43" t="b">
        <f t="shared" ca="1" si="69"/>
        <v>0</v>
      </c>
      <c r="H755" s="73">
        <f t="shared" si="70"/>
        <v>12</v>
      </c>
      <c r="I755" s="73">
        <v>83</v>
      </c>
      <c r="J755" s="73">
        <v>2</v>
      </c>
      <c r="K755" s="72" t="str">
        <f t="shared" si="71"/>
        <v/>
      </c>
      <c r="L755" s="38" t="e">
        <f ca="1">VLOOKUP(B755,TA_Rubric!$A$1:$G$93,4+LEFT(Type!$B$1,1),)</f>
        <v>#N/A</v>
      </c>
    </row>
    <row r="756" spans="1:12" ht="63.95" customHeight="1" x14ac:dyDescent="0.25">
      <c r="A756" s="39" t="str">
        <f t="shared" ca="1" si="67"/>
        <v/>
      </c>
      <c r="B756" s="39" t="str">
        <f t="shared" ca="1" si="68"/>
        <v/>
      </c>
      <c r="C756" s="49"/>
      <c r="D756" s="16" t="b">
        <f t="shared" ca="1" si="72"/>
        <v>0</v>
      </c>
      <c r="E756" s="42" t="str">
        <f ca="1">_xlfn.IFNA(VLOOKUP(B756,Rubric[],2+VALUE(LEFT(Type!$B$1,1)),),"")</f>
        <v/>
      </c>
      <c r="F756" s="42" t="str">
        <f ca="1">_xlfn.IFNA(VLOOKUP(A756,Table4[[#All],[Id_Serv]:[Dsg_EN Servico]],2+VALUE(LEFT(Type!$B$1,1)),0),"")</f>
        <v/>
      </c>
      <c r="G756" s="43" t="b">
        <f t="shared" ca="1" si="69"/>
        <v>0</v>
      </c>
      <c r="H756" s="73">
        <f t="shared" si="70"/>
        <v>12</v>
      </c>
      <c r="I756" s="73">
        <v>84</v>
      </c>
      <c r="J756" s="73">
        <v>2</v>
      </c>
      <c r="K756" s="72" t="str">
        <f t="shared" si="71"/>
        <v/>
      </c>
      <c r="L756" s="38" t="e">
        <f ca="1">VLOOKUP(B756,TA_Rubric!$A$1:$G$93,4+LEFT(Type!$B$1,1),)</f>
        <v>#N/A</v>
      </c>
    </row>
    <row r="757" spans="1:12" ht="63.95" customHeight="1" x14ac:dyDescent="0.25">
      <c r="A757" s="39" t="str">
        <f t="shared" ca="1" si="67"/>
        <v/>
      </c>
      <c r="B757" s="39" t="str">
        <f t="shared" ca="1" si="68"/>
        <v/>
      </c>
      <c r="C757" s="49"/>
      <c r="D757" s="16" t="b">
        <f t="shared" ca="1" si="72"/>
        <v>0</v>
      </c>
      <c r="E757" s="42" t="str">
        <f ca="1">_xlfn.IFNA(VLOOKUP(B757,Rubric[],2+VALUE(LEFT(Type!$B$1,1)),),"")</f>
        <v/>
      </c>
      <c r="F757" s="42" t="str">
        <f ca="1">_xlfn.IFNA(VLOOKUP(A757,Table4[[#All],[Id_Serv]:[Dsg_EN Servico]],2+VALUE(LEFT(Type!$B$1,1)),0),"")</f>
        <v/>
      </c>
      <c r="G757" s="43" t="b">
        <f t="shared" ca="1" si="69"/>
        <v>0</v>
      </c>
      <c r="H757" s="73">
        <f t="shared" si="70"/>
        <v>12</v>
      </c>
      <c r="I757" s="73">
        <v>85</v>
      </c>
      <c r="J757" s="73">
        <v>2</v>
      </c>
      <c r="K757" s="72" t="str">
        <f t="shared" si="71"/>
        <v/>
      </c>
      <c r="L757" s="38" t="e">
        <f ca="1">VLOOKUP(B757,TA_Rubric!$A$1:$G$93,4+LEFT(Type!$B$1,1),)</f>
        <v>#N/A</v>
      </c>
    </row>
    <row r="758" spans="1:12" ht="63.95" customHeight="1" x14ac:dyDescent="0.25">
      <c r="A758" s="38" t="str">
        <f t="shared" ca="1" si="67"/>
        <v/>
      </c>
      <c r="B758" s="38" t="str">
        <f t="shared" ca="1" si="68"/>
        <v/>
      </c>
      <c r="C758" s="49"/>
      <c r="D758" s="15" t="b">
        <f t="shared" ca="1" si="72"/>
        <v>0</v>
      </c>
      <c r="E758" s="40" t="str">
        <f ca="1">_xlfn.IFNA(VLOOKUP(B758,Rubric[],2+VALUE(LEFT(Type!$B$1,1)),),"")</f>
        <v/>
      </c>
      <c r="F758" s="40" t="str">
        <f ca="1">_xlfn.IFNA(VLOOKUP(A758,Table4[[#All],[Id_Serv]:[Dsg_EN Servico]],2+VALUE(LEFT(Type!$B$1,1)),0),"")</f>
        <v/>
      </c>
      <c r="G758" s="41" t="b">
        <f t="shared" ca="1" si="69"/>
        <v>0</v>
      </c>
      <c r="H758" s="72">
        <f t="shared" si="70"/>
        <v>13</v>
      </c>
      <c r="I758" s="72">
        <v>2</v>
      </c>
      <c r="J758" s="72">
        <v>2</v>
      </c>
      <c r="K758" s="72" t="str">
        <f t="shared" si="71"/>
        <v/>
      </c>
      <c r="L758" s="38" t="e">
        <f ca="1">VLOOKUP(B758,TA_Rubric!$A$1:$G$93,4+LEFT(Type!$B$1,1),)</f>
        <v>#N/A</v>
      </c>
    </row>
    <row r="759" spans="1:12" ht="63.95" customHeight="1" x14ac:dyDescent="0.25">
      <c r="A759" s="39" t="str">
        <f t="shared" ca="1" si="67"/>
        <v/>
      </c>
      <c r="B759" s="39" t="str">
        <f t="shared" ca="1" si="68"/>
        <v/>
      </c>
      <c r="C759" s="49"/>
      <c r="D759" s="16" t="b">
        <f t="shared" ca="1" si="72"/>
        <v>0</v>
      </c>
      <c r="E759" s="42" t="str">
        <f ca="1">_xlfn.IFNA(VLOOKUP(B759,Rubric[],2+VALUE(LEFT(Type!$B$1,1)),),"")</f>
        <v/>
      </c>
      <c r="F759" s="42" t="str">
        <f ca="1">_xlfn.IFNA(VLOOKUP(A759,Table4[[#All],[Id_Serv]:[Dsg_EN Servico]],2+VALUE(LEFT(Type!$B$1,1)),0),"")</f>
        <v/>
      </c>
      <c r="G759" s="43" t="b">
        <f t="shared" ca="1" si="69"/>
        <v>0</v>
      </c>
      <c r="H759" s="73">
        <f t="shared" si="70"/>
        <v>13</v>
      </c>
      <c r="I759" s="73">
        <v>3</v>
      </c>
      <c r="J759" s="73">
        <v>2</v>
      </c>
      <c r="K759" s="72" t="str">
        <f t="shared" si="71"/>
        <v/>
      </c>
      <c r="L759" s="38" t="e">
        <f ca="1">VLOOKUP(B759,TA_Rubric!$A$1:$G$93,4+LEFT(Type!$B$1,1),)</f>
        <v>#N/A</v>
      </c>
    </row>
    <row r="760" spans="1:12" ht="63.95" customHeight="1" x14ac:dyDescent="0.25">
      <c r="A760" s="39" t="str">
        <f t="shared" ca="1" si="67"/>
        <v/>
      </c>
      <c r="B760" s="39" t="str">
        <f t="shared" ca="1" si="68"/>
        <v/>
      </c>
      <c r="C760" s="49"/>
      <c r="D760" s="16" t="b">
        <f t="shared" ca="1" si="72"/>
        <v>0</v>
      </c>
      <c r="E760" s="42" t="str">
        <f ca="1">_xlfn.IFNA(VLOOKUP(B760,Rubric[],2+VALUE(LEFT(Type!$B$1,1)),),"")</f>
        <v/>
      </c>
      <c r="F760" s="42" t="str">
        <f ca="1">_xlfn.IFNA(VLOOKUP(A760,Table4[[#All],[Id_Serv]:[Dsg_EN Servico]],2+VALUE(LEFT(Type!$B$1,1)),0),"")</f>
        <v/>
      </c>
      <c r="G760" s="43" t="b">
        <f t="shared" ca="1" si="69"/>
        <v>0</v>
      </c>
      <c r="H760" s="73">
        <f t="shared" si="70"/>
        <v>13</v>
      </c>
      <c r="I760" s="73">
        <v>4</v>
      </c>
      <c r="J760" s="73">
        <v>2</v>
      </c>
      <c r="K760" s="72" t="str">
        <f t="shared" si="71"/>
        <v/>
      </c>
      <c r="L760" s="38" t="e">
        <f ca="1">VLOOKUP(B760,TA_Rubric!$A$1:$G$93,4+LEFT(Type!$B$1,1),)</f>
        <v>#N/A</v>
      </c>
    </row>
    <row r="761" spans="1:12" ht="63.95" customHeight="1" x14ac:dyDescent="0.25">
      <c r="A761" s="39" t="str">
        <f t="shared" ca="1" si="67"/>
        <v/>
      </c>
      <c r="B761" s="39" t="str">
        <f t="shared" ca="1" si="68"/>
        <v/>
      </c>
      <c r="C761" s="49"/>
      <c r="D761" s="16" t="b">
        <f t="shared" ca="1" si="72"/>
        <v>0</v>
      </c>
      <c r="E761" s="42" t="str">
        <f ca="1">_xlfn.IFNA(VLOOKUP(B761,Rubric[],2+VALUE(LEFT(Type!$B$1,1)),),"")</f>
        <v/>
      </c>
      <c r="F761" s="42" t="str">
        <f ca="1">_xlfn.IFNA(VLOOKUP(A761,Table4[[#All],[Id_Serv]:[Dsg_EN Servico]],2+VALUE(LEFT(Type!$B$1,1)),0),"")</f>
        <v/>
      </c>
      <c r="G761" s="43" t="b">
        <f t="shared" ca="1" si="69"/>
        <v>0</v>
      </c>
      <c r="H761" s="73">
        <f t="shared" si="70"/>
        <v>13</v>
      </c>
      <c r="I761" s="73">
        <v>5</v>
      </c>
      <c r="J761" s="73">
        <v>2</v>
      </c>
      <c r="K761" s="72" t="str">
        <f t="shared" si="71"/>
        <v/>
      </c>
      <c r="L761" s="38" t="e">
        <f ca="1">VLOOKUP(B761,TA_Rubric!$A$1:$G$93,4+LEFT(Type!$B$1,1),)</f>
        <v>#N/A</v>
      </c>
    </row>
    <row r="762" spans="1:12" ht="63.95" customHeight="1" x14ac:dyDescent="0.25">
      <c r="A762" s="39" t="str">
        <f t="shared" ca="1" si="67"/>
        <v/>
      </c>
      <c r="B762" s="39" t="str">
        <f t="shared" ca="1" si="68"/>
        <v/>
      </c>
      <c r="C762" s="49"/>
      <c r="D762" s="16" t="b">
        <f t="shared" ca="1" si="72"/>
        <v>0</v>
      </c>
      <c r="E762" s="42" t="str">
        <f ca="1">_xlfn.IFNA(VLOOKUP(B762,Rubric[],2+VALUE(LEFT(Type!$B$1,1)),),"")</f>
        <v/>
      </c>
      <c r="F762" s="42" t="str">
        <f ca="1">_xlfn.IFNA(VLOOKUP(A762,Table4[[#All],[Id_Serv]:[Dsg_EN Servico]],2+VALUE(LEFT(Type!$B$1,1)),0),"")</f>
        <v/>
      </c>
      <c r="G762" s="43" t="b">
        <f t="shared" ca="1" si="69"/>
        <v>0</v>
      </c>
      <c r="H762" s="73">
        <f t="shared" si="70"/>
        <v>13</v>
      </c>
      <c r="I762" s="73">
        <v>6</v>
      </c>
      <c r="J762" s="73">
        <v>2</v>
      </c>
      <c r="K762" s="72" t="str">
        <f t="shared" si="71"/>
        <v/>
      </c>
      <c r="L762" s="38" t="e">
        <f ca="1">VLOOKUP(B762,TA_Rubric!$A$1:$G$93,4+LEFT(Type!$B$1,1),)</f>
        <v>#N/A</v>
      </c>
    </row>
    <row r="763" spans="1:12" ht="63.95" customHeight="1" x14ac:dyDescent="0.25">
      <c r="A763" s="39" t="str">
        <f t="shared" ca="1" si="67"/>
        <v/>
      </c>
      <c r="B763" s="39" t="str">
        <f t="shared" ca="1" si="68"/>
        <v/>
      </c>
      <c r="C763" s="49"/>
      <c r="D763" s="16" t="b">
        <f t="shared" ca="1" si="72"/>
        <v>0</v>
      </c>
      <c r="E763" s="42" t="str">
        <f ca="1">_xlfn.IFNA(VLOOKUP(B763,Rubric[],2+VALUE(LEFT(Type!$B$1,1)),),"")</f>
        <v/>
      </c>
      <c r="F763" s="42" t="str">
        <f ca="1">_xlfn.IFNA(VLOOKUP(A763,Table4[[#All],[Id_Serv]:[Dsg_EN Servico]],2+VALUE(LEFT(Type!$B$1,1)),0),"")</f>
        <v/>
      </c>
      <c r="G763" s="43" t="b">
        <f t="shared" ca="1" si="69"/>
        <v>0</v>
      </c>
      <c r="H763" s="73">
        <f t="shared" si="70"/>
        <v>13</v>
      </c>
      <c r="I763" s="73">
        <v>7</v>
      </c>
      <c r="J763" s="73">
        <v>2</v>
      </c>
      <c r="K763" s="72" t="str">
        <f t="shared" si="71"/>
        <v/>
      </c>
      <c r="L763" s="38" t="e">
        <f ca="1">VLOOKUP(B763,TA_Rubric!$A$1:$G$93,4+LEFT(Type!$B$1,1),)</f>
        <v>#N/A</v>
      </c>
    </row>
    <row r="764" spans="1:12" ht="63.95" customHeight="1" x14ac:dyDescent="0.25">
      <c r="A764" s="39" t="str">
        <f t="shared" ca="1" si="67"/>
        <v/>
      </c>
      <c r="B764" s="39" t="str">
        <f t="shared" ca="1" si="68"/>
        <v/>
      </c>
      <c r="C764" s="49"/>
      <c r="D764" s="16" t="b">
        <f t="shared" ca="1" si="72"/>
        <v>0</v>
      </c>
      <c r="E764" s="42" t="str">
        <f ca="1">_xlfn.IFNA(VLOOKUP(B764,Rubric[],2+VALUE(LEFT(Type!$B$1,1)),),"")</f>
        <v/>
      </c>
      <c r="F764" s="42" t="str">
        <f ca="1">_xlfn.IFNA(VLOOKUP(A764,Table4[[#All],[Id_Serv]:[Dsg_EN Servico]],2+VALUE(LEFT(Type!$B$1,1)),0),"")</f>
        <v/>
      </c>
      <c r="G764" s="43" t="b">
        <f t="shared" ca="1" si="69"/>
        <v>0</v>
      </c>
      <c r="H764" s="73">
        <f t="shared" si="70"/>
        <v>13</v>
      </c>
      <c r="I764" s="73">
        <v>8</v>
      </c>
      <c r="J764" s="73">
        <v>2</v>
      </c>
      <c r="K764" s="72" t="str">
        <f t="shared" si="71"/>
        <v/>
      </c>
      <c r="L764" s="38" t="e">
        <f ca="1">VLOOKUP(B764,TA_Rubric!$A$1:$G$93,4+LEFT(Type!$B$1,1),)</f>
        <v>#N/A</v>
      </c>
    </row>
    <row r="765" spans="1:12" ht="63.95" customHeight="1" x14ac:dyDescent="0.25">
      <c r="A765" s="39" t="str">
        <f t="shared" ca="1" si="67"/>
        <v/>
      </c>
      <c r="B765" s="39" t="str">
        <f t="shared" ca="1" si="68"/>
        <v/>
      </c>
      <c r="C765" s="49"/>
      <c r="D765" s="16" t="b">
        <f t="shared" ca="1" si="72"/>
        <v>0</v>
      </c>
      <c r="E765" s="42" t="str">
        <f ca="1">_xlfn.IFNA(VLOOKUP(B765,Rubric[],2+VALUE(LEFT(Type!$B$1,1)),),"")</f>
        <v/>
      </c>
      <c r="F765" s="42" t="str">
        <f ca="1">_xlfn.IFNA(VLOOKUP(A765,Table4[[#All],[Id_Serv]:[Dsg_EN Servico]],2+VALUE(LEFT(Type!$B$1,1)),0),"")</f>
        <v/>
      </c>
      <c r="G765" s="43" t="b">
        <f t="shared" ca="1" si="69"/>
        <v>0</v>
      </c>
      <c r="H765" s="73">
        <f t="shared" si="70"/>
        <v>13</v>
      </c>
      <c r="I765" s="73">
        <v>9</v>
      </c>
      <c r="J765" s="73">
        <v>2</v>
      </c>
      <c r="K765" s="72" t="str">
        <f t="shared" si="71"/>
        <v/>
      </c>
      <c r="L765" s="38" t="e">
        <f ca="1">VLOOKUP(B765,TA_Rubric!$A$1:$G$93,4+LEFT(Type!$B$1,1),)</f>
        <v>#N/A</v>
      </c>
    </row>
    <row r="766" spans="1:12" ht="63.95" customHeight="1" x14ac:dyDescent="0.25">
      <c r="A766" s="39" t="str">
        <f t="shared" ca="1" si="67"/>
        <v/>
      </c>
      <c r="B766" s="39" t="str">
        <f t="shared" ca="1" si="68"/>
        <v/>
      </c>
      <c r="C766" s="49"/>
      <c r="D766" s="16" t="b">
        <f t="shared" ca="1" si="72"/>
        <v>0</v>
      </c>
      <c r="E766" s="42" t="str">
        <f ca="1">_xlfn.IFNA(VLOOKUP(B766,Rubric[],2+VALUE(LEFT(Type!$B$1,1)),),"")</f>
        <v/>
      </c>
      <c r="F766" s="42" t="str">
        <f ca="1">_xlfn.IFNA(VLOOKUP(A766,Table4[[#All],[Id_Serv]:[Dsg_EN Servico]],2+VALUE(LEFT(Type!$B$1,1)),0),"")</f>
        <v/>
      </c>
      <c r="G766" s="43" t="b">
        <f t="shared" ca="1" si="69"/>
        <v>0</v>
      </c>
      <c r="H766" s="73">
        <f t="shared" si="70"/>
        <v>13</v>
      </c>
      <c r="I766" s="73">
        <v>10</v>
      </c>
      <c r="J766" s="73">
        <v>2</v>
      </c>
      <c r="K766" s="72" t="str">
        <f t="shared" si="71"/>
        <v/>
      </c>
      <c r="L766" s="38" t="e">
        <f ca="1">VLOOKUP(B766,TA_Rubric!$A$1:$G$93,4+LEFT(Type!$B$1,1),)</f>
        <v>#N/A</v>
      </c>
    </row>
    <row r="767" spans="1:12" ht="63.95" customHeight="1" x14ac:dyDescent="0.25">
      <c r="A767" s="39" t="str">
        <f t="shared" ca="1" si="67"/>
        <v/>
      </c>
      <c r="B767" s="39" t="str">
        <f t="shared" ca="1" si="68"/>
        <v/>
      </c>
      <c r="C767" s="49"/>
      <c r="D767" s="16" t="b">
        <f t="shared" ca="1" si="72"/>
        <v>0</v>
      </c>
      <c r="E767" s="42" t="str">
        <f ca="1">_xlfn.IFNA(VLOOKUP(B767,Rubric[],2+VALUE(LEFT(Type!$B$1,1)),),"")</f>
        <v/>
      </c>
      <c r="F767" s="42" t="str">
        <f ca="1">_xlfn.IFNA(VLOOKUP(A767,Table4[[#All],[Id_Serv]:[Dsg_EN Servico]],2+VALUE(LEFT(Type!$B$1,1)),0),"")</f>
        <v/>
      </c>
      <c r="G767" s="43" t="b">
        <f t="shared" ca="1" si="69"/>
        <v>0</v>
      </c>
      <c r="H767" s="73">
        <f t="shared" si="70"/>
        <v>13</v>
      </c>
      <c r="I767" s="73">
        <v>11</v>
      </c>
      <c r="J767" s="73">
        <v>2</v>
      </c>
      <c r="K767" s="72" t="str">
        <f t="shared" si="71"/>
        <v/>
      </c>
      <c r="L767" s="38" t="e">
        <f ca="1">VLOOKUP(B767,TA_Rubric!$A$1:$G$93,4+LEFT(Type!$B$1,1),)</f>
        <v>#N/A</v>
      </c>
    </row>
    <row r="768" spans="1:12" ht="63.95" customHeight="1" x14ac:dyDescent="0.25">
      <c r="A768" s="39" t="str">
        <f t="shared" ca="1" si="67"/>
        <v/>
      </c>
      <c r="B768" s="39" t="str">
        <f t="shared" ca="1" si="68"/>
        <v/>
      </c>
      <c r="C768" s="49"/>
      <c r="D768" s="16" t="b">
        <f t="shared" ca="1" si="72"/>
        <v>0</v>
      </c>
      <c r="E768" s="42" t="str">
        <f ca="1">_xlfn.IFNA(VLOOKUP(B768,Rubric[],2+VALUE(LEFT(Type!$B$1,1)),),"")</f>
        <v/>
      </c>
      <c r="F768" s="42" t="str">
        <f ca="1">_xlfn.IFNA(VLOOKUP(A768,Table4[[#All],[Id_Serv]:[Dsg_EN Servico]],2+VALUE(LEFT(Type!$B$1,1)),0),"")</f>
        <v/>
      </c>
      <c r="G768" s="43" t="b">
        <f t="shared" ca="1" si="69"/>
        <v>0</v>
      </c>
      <c r="H768" s="73">
        <f t="shared" si="70"/>
        <v>13</v>
      </c>
      <c r="I768" s="73">
        <v>12</v>
      </c>
      <c r="J768" s="73">
        <v>2</v>
      </c>
      <c r="K768" s="72" t="str">
        <f t="shared" si="71"/>
        <v/>
      </c>
      <c r="L768" s="38" t="e">
        <f ca="1">VLOOKUP(B768,TA_Rubric!$A$1:$G$93,4+LEFT(Type!$B$1,1),)</f>
        <v>#N/A</v>
      </c>
    </row>
    <row r="769" spans="1:12" ht="63.95" customHeight="1" x14ac:dyDescent="0.25">
      <c r="A769" s="39" t="str">
        <f t="shared" ca="1" si="67"/>
        <v/>
      </c>
      <c r="B769" s="39" t="str">
        <f t="shared" ca="1" si="68"/>
        <v/>
      </c>
      <c r="C769" s="49"/>
      <c r="D769" s="16" t="b">
        <f t="shared" ca="1" si="72"/>
        <v>0</v>
      </c>
      <c r="E769" s="42" t="str">
        <f ca="1">_xlfn.IFNA(VLOOKUP(B769,Rubric[],2+VALUE(LEFT(Type!$B$1,1)),),"")</f>
        <v/>
      </c>
      <c r="F769" s="42" t="str">
        <f ca="1">_xlfn.IFNA(VLOOKUP(A769,Table4[[#All],[Id_Serv]:[Dsg_EN Servico]],2+VALUE(LEFT(Type!$B$1,1)),0),"")</f>
        <v/>
      </c>
      <c r="G769" s="43" t="b">
        <f t="shared" ca="1" si="69"/>
        <v>0</v>
      </c>
      <c r="H769" s="73">
        <f t="shared" si="70"/>
        <v>13</v>
      </c>
      <c r="I769" s="73">
        <v>13</v>
      </c>
      <c r="J769" s="73">
        <v>2</v>
      </c>
      <c r="K769" s="72" t="str">
        <f t="shared" si="71"/>
        <v/>
      </c>
      <c r="L769" s="38" t="e">
        <f ca="1">VLOOKUP(B769,TA_Rubric!$A$1:$G$93,4+LEFT(Type!$B$1,1),)</f>
        <v>#N/A</v>
      </c>
    </row>
    <row r="770" spans="1:12" ht="63.95" customHeight="1" x14ac:dyDescent="0.25">
      <c r="A770" s="39" t="str">
        <f t="shared" ref="A770:A833" ca="1" si="73">INDIRECT("Type!"&amp;ADDRESS(H770,J770))</f>
        <v/>
      </c>
      <c r="B770" s="39" t="str">
        <f t="shared" ref="B770:B833" ca="1" si="74">IF(A770="","",I770)</f>
        <v/>
      </c>
      <c r="C770" s="49"/>
      <c r="D770" s="16" t="b">
        <f t="shared" ca="1" si="72"/>
        <v>0</v>
      </c>
      <c r="E770" s="42" t="str">
        <f ca="1">_xlfn.IFNA(VLOOKUP(B770,Rubric[],2+VALUE(LEFT(Type!$B$1,1)),),"")</f>
        <v/>
      </c>
      <c r="F770" s="42" t="str">
        <f ca="1">_xlfn.IFNA(VLOOKUP(A770,Table4[[#All],[Id_Serv]:[Dsg_EN Servico]],2+VALUE(LEFT(Type!$B$1,1)),0),"")</f>
        <v/>
      </c>
      <c r="G770" s="43" t="b">
        <f t="shared" ref="G770:G833" ca="1" si="75">IF(A770="",FALSE,INDIRECT("Type!"&amp;ADDRESS(H770,J770+2)))</f>
        <v>0</v>
      </c>
      <c r="H770" s="73">
        <f t="shared" si="70"/>
        <v>13</v>
      </c>
      <c r="I770" s="73">
        <v>14</v>
      </c>
      <c r="J770" s="73">
        <v>2</v>
      </c>
      <c r="K770" s="72" t="str">
        <f t="shared" si="71"/>
        <v/>
      </c>
      <c r="L770" s="38" t="e">
        <f ca="1">VLOOKUP(B770,TA_Rubric!$A$1:$G$93,4+LEFT(Type!$B$1,1),)</f>
        <v>#N/A</v>
      </c>
    </row>
    <row r="771" spans="1:12" ht="63.95" customHeight="1" x14ac:dyDescent="0.25">
      <c r="A771" s="39" t="str">
        <f t="shared" ca="1" si="73"/>
        <v/>
      </c>
      <c r="B771" s="39" t="str">
        <f t="shared" ca="1" si="74"/>
        <v/>
      </c>
      <c r="C771" s="49"/>
      <c r="D771" s="16" t="b">
        <f t="shared" ca="1" si="72"/>
        <v>0</v>
      </c>
      <c r="E771" s="42" t="str">
        <f ca="1">_xlfn.IFNA(VLOOKUP(B771,Rubric[],2+VALUE(LEFT(Type!$B$1,1)),),"")</f>
        <v/>
      </c>
      <c r="F771" s="42" t="str">
        <f ca="1">_xlfn.IFNA(VLOOKUP(A771,Table4[[#All],[Id_Serv]:[Dsg_EN Servico]],2+VALUE(LEFT(Type!$B$1,1)),0),"")</f>
        <v/>
      </c>
      <c r="G771" s="43" t="b">
        <f t="shared" ca="1" si="75"/>
        <v>0</v>
      </c>
      <c r="H771" s="73">
        <f t="shared" ref="H771:H834" si="76">IF(I770&gt;I771,H770+1,H770)</f>
        <v>13</v>
      </c>
      <c r="I771" s="73">
        <v>15</v>
      </c>
      <c r="J771" s="73">
        <v>2</v>
      </c>
      <c r="K771" s="72" t="str">
        <f t="shared" ref="K771:K834" si="77">IF(C771&lt;&gt;"",1,"")</f>
        <v/>
      </c>
      <c r="L771" s="38" t="e">
        <f ca="1">VLOOKUP(B771,TA_Rubric!$A$1:$G$93,4+LEFT(Type!$B$1,1),)</f>
        <v>#N/A</v>
      </c>
    </row>
    <row r="772" spans="1:12" ht="63.95" customHeight="1" x14ac:dyDescent="0.25">
      <c r="A772" s="39" t="str">
        <f t="shared" ca="1" si="73"/>
        <v/>
      </c>
      <c r="B772" s="39" t="str">
        <f t="shared" ca="1" si="74"/>
        <v/>
      </c>
      <c r="C772" s="49"/>
      <c r="D772" s="16" t="b">
        <f t="shared" ca="1" si="72"/>
        <v>0</v>
      </c>
      <c r="E772" s="42" t="str">
        <f ca="1">_xlfn.IFNA(VLOOKUP(B772,Rubric[],2+VALUE(LEFT(Type!$B$1,1)),),"")</f>
        <v/>
      </c>
      <c r="F772" s="42" t="str">
        <f ca="1">_xlfn.IFNA(VLOOKUP(A772,Table4[[#All],[Id_Serv]:[Dsg_EN Servico]],2+VALUE(LEFT(Type!$B$1,1)),0),"")</f>
        <v/>
      </c>
      <c r="G772" s="43" t="b">
        <f t="shared" ca="1" si="75"/>
        <v>0</v>
      </c>
      <c r="H772" s="73">
        <f t="shared" si="76"/>
        <v>13</v>
      </c>
      <c r="I772" s="73">
        <v>16</v>
      </c>
      <c r="J772" s="73">
        <v>2</v>
      </c>
      <c r="K772" s="72" t="str">
        <f t="shared" si="77"/>
        <v/>
      </c>
      <c r="L772" s="38" t="e">
        <f ca="1">VLOOKUP(B772,TA_Rubric!$A$1:$G$93,4+LEFT(Type!$B$1,1),)</f>
        <v>#N/A</v>
      </c>
    </row>
    <row r="773" spans="1:12" ht="63.95" customHeight="1" x14ac:dyDescent="0.25">
      <c r="A773" s="39" t="str">
        <f t="shared" ca="1" si="73"/>
        <v/>
      </c>
      <c r="B773" s="39" t="str">
        <f t="shared" ca="1" si="74"/>
        <v/>
      </c>
      <c r="C773" s="49"/>
      <c r="D773" s="16" t="b">
        <f t="shared" ca="1" si="72"/>
        <v>0</v>
      </c>
      <c r="E773" s="42" t="str">
        <f ca="1">_xlfn.IFNA(VLOOKUP(B773,Rubric[],2+VALUE(LEFT(Type!$B$1,1)),),"")</f>
        <v/>
      </c>
      <c r="F773" s="42" t="str">
        <f ca="1">_xlfn.IFNA(VLOOKUP(A773,Table4[[#All],[Id_Serv]:[Dsg_EN Servico]],2+VALUE(LEFT(Type!$B$1,1)),0),"")</f>
        <v/>
      </c>
      <c r="G773" s="43" t="b">
        <f t="shared" ca="1" si="75"/>
        <v>0</v>
      </c>
      <c r="H773" s="73">
        <f t="shared" si="76"/>
        <v>13</v>
      </c>
      <c r="I773" s="73">
        <v>17</v>
      </c>
      <c r="J773" s="73">
        <v>2</v>
      </c>
      <c r="K773" s="72" t="str">
        <f t="shared" si="77"/>
        <v/>
      </c>
      <c r="L773" s="38" t="e">
        <f ca="1">VLOOKUP(B773,TA_Rubric!$A$1:$G$93,4+LEFT(Type!$B$1,1),)</f>
        <v>#N/A</v>
      </c>
    </row>
    <row r="774" spans="1:12" ht="63.95" customHeight="1" x14ac:dyDescent="0.25">
      <c r="A774" s="39" t="str">
        <f t="shared" ca="1" si="73"/>
        <v/>
      </c>
      <c r="B774" s="39" t="str">
        <f t="shared" ca="1" si="74"/>
        <v/>
      </c>
      <c r="C774" s="49"/>
      <c r="D774" s="16" t="b">
        <f t="shared" ca="1" si="72"/>
        <v>0</v>
      </c>
      <c r="E774" s="42" t="str">
        <f ca="1">_xlfn.IFNA(VLOOKUP(B774,Rubric[],2+VALUE(LEFT(Type!$B$1,1)),),"")</f>
        <v/>
      </c>
      <c r="F774" s="42" t="str">
        <f ca="1">_xlfn.IFNA(VLOOKUP(A774,Table4[[#All],[Id_Serv]:[Dsg_EN Servico]],2+VALUE(LEFT(Type!$B$1,1)),0),"")</f>
        <v/>
      </c>
      <c r="G774" s="43" t="b">
        <f t="shared" ca="1" si="75"/>
        <v>0</v>
      </c>
      <c r="H774" s="73">
        <f t="shared" si="76"/>
        <v>13</v>
      </c>
      <c r="I774" s="73">
        <v>18</v>
      </c>
      <c r="J774" s="73">
        <v>2</v>
      </c>
      <c r="K774" s="72" t="str">
        <f t="shared" si="77"/>
        <v/>
      </c>
      <c r="L774" s="38" t="e">
        <f ca="1">VLOOKUP(B774,TA_Rubric!$A$1:$G$93,4+LEFT(Type!$B$1,1),)</f>
        <v>#N/A</v>
      </c>
    </row>
    <row r="775" spans="1:12" ht="63.95" customHeight="1" x14ac:dyDescent="0.25">
      <c r="A775" s="39" t="str">
        <f t="shared" ca="1" si="73"/>
        <v/>
      </c>
      <c r="B775" s="39" t="str">
        <f t="shared" ca="1" si="74"/>
        <v/>
      </c>
      <c r="C775" s="49"/>
      <c r="D775" s="16" t="b">
        <f t="shared" ca="1" si="72"/>
        <v>0</v>
      </c>
      <c r="E775" s="42" t="str">
        <f ca="1">_xlfn.IFNA(VLOOKUP(B775,Rubric[],2+VALUE(LEFT(Type!$B$1,1)),),"")</f>
        <v/>
      </c>
      <c r="F775" s="42" t="str">
        <f ca="1">_xlfn.IFNA(VLOOKUP(A775,Table4[[#All],[Id_Serv]:[Dsg_EN Servico]],2+VALUE(LEFT(Type!$B$1,1)),0),"")</f>
        <v/>
      </c>
      <c r="G775" s="43" t="b">
        <f t="shared" ca="1" si="75"/>
        <v>0</v>
      </c>
      <c r="H775" s="73">
        <f t="shared" si="76"/>
        <v>13</v>
      </c>
      <c r="I775" s="73">
        <v>19</v>
      </c>
      <c r="J775" s="73">
        <v>2</v>
      </c>
      <c r="K775" s="72" t="str">
        <f t="shared" si="77"/>
        <v/>
      </c>
      <c r="L775" s="38" t="e">
        <f ca="1">VLOOKUP(B775,TA_Rubric!$A$1:$G$93,4+LEFT(Type!$B$1,1),)</f>
        <v>#N/A</v>
      </c>
    </row>
    <row r="776" spans="1:12" ht="63.95" customHeight="1" x14ac:dyDescent="0.25">
      <c r="A776" s="39" t="str">
        <f t="shared" ca="1" si="73"/>
        <v/>
      </c>
      <c r="B776" s="39" t="str">
        <f t="shared" ca="1" si="74"/>
        <v/>
      </c>
      <c r="C776" s="49"/>
      <c r="D776" s="16" t="b">
        <f t="shared" ca="1" si="72"/>
        <v>0</v>
      </c>
      <c r="E776" s="42" t="str">
        <f ca="1">_xlfn.IFNA(VLOOKUP(B776,Rubric[],2+VALUE(LEFT(Type!$B$1,1)),),"")</f>
        <v/>
      </c>
      <c r="F776" s="42" t="str">
        <f ca="1">_xlfn.IFNA(VLOOKUP(A776,Table4[[#All],[Id_Serv]:[Dsg_EN Servico]],2+VALUE(LEFT(Type!$B$1,1)),0),"")</f>
        <v/>
      </c>
      <c r="G776" s="43" t="b">
        <f t="shared" ca="1" si="75"/>
        <v>0</v>
      </c>
      <c r="H776" s="73">
        <f t="shared" si="76"/>
        <v>13</v>
      </c>
      <c r="I776" s="73">
        <v>20</v>
      </c>
      <c r="J776" s="73">
        <v>2</v>
      </c>
      <c r="K776" s="72" t="str">
        <f t="shared" si="77"/>
        <v/>
      </c>
      <c r="L776" s="38" t="e">
        <f ca="1">VLOOKUP(B776,TA_Rubric!$A$1:$G$93,4+LEFT(Type!$B$1,1),)</f>
        <v>#N/A</v>
      </c>
    </row>
    <row r="777" spans="1:12" ht="63.95" customHeight="1" x14ac:dyDescent="0.25">
      <c r="A777" s="39" t="str">
        <f t="shared" ca="1" si="73"/>
        <v/>
      </c>
      <c r="B777" s="39" t="str">
        <f t="shared" ca="1" si="74"/>
        <v/>
      </c>
      <c r="C777" s="49"/>
      <c r="D777" s="16" t="b">
        <f t="shared" ca="1" si="72"/>
        <v>0</v>
      </c>
      <c r="E777" s="42" t="str">
        <f ca="1">_xlfn.IFNA(VLOOKUP(B777,Rubric[],2+VALUE(LEFT(Type!$B$1,1)),),"")</f>
        <v/>
      </c>
      <c r="F777" s="42" t="str">
        <f ca="1">_xlfn.IFNA(VLOOKUP(A777,Table4[[#All],[Id_Serv]:[Dsg_EN Servico]],2+VALUE(LEFT(Type!$B$1,1)),0),"")</f>
        <v/>
      </c>
      <c r="G777" s="43" t="b">
        <f t="shared" ca="1" si="75"/>
        <v>0</v>
      </c>
      <c r="H777" s="73">
        <f t="shared" si="76"/>
        <v>13</v>
      </c>
      <c r="I777" s="73">
        <v>21</v>
      </c>
      <c r="J777" s="73">
        <v>2</v>
      </c>
      <c r="K777" s="72" t="str">
        <f t="shared" si="77"/>
        <v/>
      </c>
      <c r="L777" s="38" t="e">
        <f ca="1">VLOOKUP(B777,TA_Rubric!$A$1:$G$93,4+LEFT(Type!$B$1,1),)</f>
        <v>#N/A</v>
      </c>
    </row>
    <row r="778" spans="1:12" ht="63.95" customHeight="1" x14ac:dyDescent="0.25">
      <c r="A778" s="39" t="str">
        <f t="shared" ca="1" si="73"/>
        <v/>
      </c>
      <c r="B778" s="39" t="str">
        <f t="shared" ca="1" si="74"/>
        <v/>
      </c>
      <c r="C778" s="49"/>
      <c r="D778" s="16" t="b">
        <f t="shared" ca="1" si="72"/>
        <v>0</v>
      </c>
      <c r="E778" s="42" t="str">
        <f ca="1">_xlfn.IFNA(VLOOKUP(B778,Rubric[],2+VALUE(LEFT(Type!$B$1,1)),),"")</f>
        <v/>
      </c>
      <c r="F778" s="42" t="str">
        <f ca="1">_xlfn.IFNA(VLOOKUP(A778,Table4[[#All],[Id_Serv]:[Dsg_EN Servico]],2+VALUE(LEFT(Type!$B$1,1)),0),"")</f>
        <v/>
      </c>
      <c r="G778" s="43" t="b">
        <f t="shared" ca="1" si="75"/>
        <v>0</v>
      </c>
      <c r="H778" s="73">
        <f t="shared" si="76"/>
        <v>13</v>
      </c>
      <c r="I778" s="73">
        <v>22</v>
      </c>
      <c r="J778" s="73">
        <v>2</v>
      </c>
      <c r="K778" s="72" t="str">
        <f t="shared" si="77"/>
        <v/>
      </c>
      <c r="L778" s="38" t="e">
        <f ca="1">VLOOKUP(B778,TA_Rubric!$A$1:$G$93,4+LEFT(Type!$B$1,1),)</f>
        <v>#N/A</v>
      </c>
    </row>
    <row r="779" spans="1:12" ht="63.95" customHeight="1" x14ac:dyDescent="0.25">
      <c r="A779" s="39" t="str">
        <f t="shared" ca="1" si="73"/>
        <v/>
      </c>
      <c r="B779" s="39" t="str">
        <f t="shared" ca="1" si="74"/>
        <v/>
      </c>
      <c r="C779" s="49"/>
      <c r="D779" s="16" t="b">
        <f t="shared" ca="1" si="72"/>
        <v>0</v>
      </c>
      <c r="E779" s="42" t="str">
        <f ca="1">_xlfn.IFNA(VLOOKUP(B779,Rubric[],2+VALUE(LEFT(Type!$B$1,1)),),"")</f>
        <v/>
      </c>
      <c r="F779" s="42" t="str">
        <f ca="1">_xlfn.IFNA(VLOOKUP(A779,Table4[[#All],[Id_Serv]:[Dsg_EN Servico]],2+VALUE(LEFT(Type!$B$1,1)),0),"")</f>
        <v/>
      </c>
      <c r="G779" s="43" t="b">
        <f t="shared" ca="1" si="75"/>
        <v>0</v>
      </c>
      <c r="H779" s="73">
        <f t="shared" si="76"/>
        <v>13</v>
      </c>
      <c r="I779" s="73">
        <v>23</v>
      </c>
      <c r="J779" s="73">
        <v>2</v>
      </c>
      <c r="K779" s="72" t="str">
        <f t="shared" si="77"/>
        <v/>
      </c>
      <c r="L779" s="38" t="e">
        <f ca="1">VLOOKUP(B779,TA_Rubric!$A$1:$G$93,4+LEFT(Type!$B$1,1),)</f>
        <v>#N/A</v>
      </c>
    </row>
    <row r="780" spans="1:12" ht="63.95" customHeight="1" x14ac:dyDescent="0.25">
      <c r="A780" s="39" t="str">
        <f t="shared" ca="1" si="73"/>
        <v/>
      </c>
      <c r="B780" s="39" t="str">
        <f t="shared" ca="1" si="74"/>
        <v/>
      </c>
      <c r="C780" s="49"/>
      <c r="D780" s="16" t="b">
        <f t="shared" ca="1" si="72"/>
        <v>0</v>
      </c>
      <c r="E780" s="42" t="str">
        <f ca="1">_xlfn.IFNA(VLOOKUP(B780,Rubric[],2+VALUE(LEFT(Type!$B$1,1)),),"")</f>
        <v/>
      </c>
      <c r="F780" s="42" t="str">
        <f ca="1">_xlfn.IFNA(VLOOKUP(A780,Table4[[#All],[Id_Serv]:[Dsg_EN Servico]],2+VALUE(LEFT(Type!$B$1,1)),0),"")</f>
        <v/>
      </c>
      <c r="G780" s="43" t="b">
        <f t="shared" ca="1" si="75"/>
        <v>0</v>
      </c>
      <c r="H780" s="73">
        <f t="shared" si="76"/>
        <v>13</v>
      </c>
      <c r="I780" s="73">
        <v>24</v>
      </c>
      <c r="J780" s="73">
        <v>2</v>
      </c>
      <c r="K780" s="72" t="str">
        <f t="shared" si="77"/>
        <v/>
      </c>
      <c r="L780" s="38" t="e">
        <f ca="1">VLOOKUP(B780,TA_Rubric!$A$1:$G$93,4+LEFT(Type!$B$1,1),)</f>
        <v>#N/A</v>
      </c>
    </row>
    <row r="781" spans="1:12" ht="63.95" customHeight="1" x14ac:dyDescent="0.25">
      <c r="A781" s="39" t="str">
        <f t="shared" ca="1" si="73"/>
        <v/>
      </c>
      <c r="B781" s="39" t="str">
        <f t="shared" ca="1" si="74"/>
        <v/>
      </c>
      <c r="C781" s="49"/>
      <c r="D781" s="16" t="b">
        <f t="shared" ca="1" si="72"/>
        <v>0</v>
      </c>
      <c r="E781" s="42" t="str">
        <f ca="1">_xlfn.IFNA(VLOOKUP(B781,Rubric[],2+VALUE(LEFT(Type!$B$1,1)),),"")</f>
        <v/>
      </c>
      <c r="F781" s="42" t="str">
        <f ca="1">_xlfn.IFNA(VLOOKUP(A781,Table4[[#All],[Id_Serv]:[Dsg_EN Servico]],2+VALUE(LEFT(Type!$B$1,1)),0),"")</f>
        <v/>
      </c>
      <c r="G781" s="43" t="b">
        <f t="shared" ca="1" si="75"/>
        <v>0</v>
      </c>
      <c r="H781" s="73">
        <f t="shared" si="76"/>
        <v>13</v>
      </c>
      <c r="I781" s="73">
        <v>25</v>
      </c>
      <c r="J781" s="73">
        <v>2</v>
      </c>
      <c r="K781" s="72" t="str">
        <f t="shared" si="77"/>
        <v/>
      </c>
      <c r="L781" s="38" t="e">
        <f ca="1">VLOOKUP(B781,TA_Rubric!$A$1:$G$93,4+LEFT(Type!$B$1,1),)</f>
        <v>#N/A</v>
      </c>
    </row>
    <row r="782" spans="1:12" ht="63.95" customHeight="1" x14ac:dyDescent="0.25">
      <c r="A782" s="39" t="str">
        <f t="shared" ca="1" si="73"/>
        <v/>
      </c>
      <c r="B782" s="39" t="str">
        <f t="shared" ca="1" si="74"/>
        <v/>
      </c>
      <c r="C782" s="54"/>
      <c r="D782" s="16" t="b">
        <f t="shared" ca="1" si="72"/>
        <v>0</v>
      </c>
      <c r="E782" s="42" t="str">
        <f ca="1">_xlfn.IFNA(VLOOKUP(B782,Rubric[],2+VALUE(LEFT(Type!$B$1,1)),),"")</f>
        <v/>
      </c>
      <c r="F782" s="42" t="str">
        <f ca="1">_xlfn.IFNA(VLOOKUP(A782,Table4[[#All],[Id_Serv]:[Dsg_EN Servico]],2+VALUE(LEFT(Type!$B$1,1)),0),"")</f>
        <v/>
      </c>
      <c r="G782" s="43" t="b">
        <f t="shared" ca="1" si="75"/>
        <v>0</v>
      </c>
      <c r="H782" s="73">
        <f t="shared" si="76"/>
        <v>13</v>
      </c>
      <c r="I782" s="73">
        <v>26</v>
      </c>
      <c r="J782" s="73">
        <v>2</v>
      </c>
      <c r="K782" s="72" t="str">
        <f t="shared" si="77"/>
        <v/>
      </c>
      <c r="L782" s="38" t="e">
        <f ca="1">VLOOKUP(B782,TA_Rubric!$A$1:$G$93,4+LEFT(Type!$B$1,1),)</f>
        <v>#N/A</v>
      </c>
    </row>
    <row r="783" spans="1:12" ht="63.95" customHeight="1" x14ac:dyDescent="0.25">
      <c r="A783" s="39" t="str">
        <f t="shared" ca="1" si="73"/>
        <v/>
      </c>
      <c r="B783" s="39" t="str">
        <f t="shared" ca="1" si="74"/>
        <v/>
      </c>
      <c r="C783" s="54"/>
      <c r="D783" s="16" t="b">
        <f t="shared" ca="1" si="72"/>
        <v>0</v>
      </c>
      <c r="E783" s="42" t="str">
        <f ca="1">_xlfn.IFNA(VLOOKUP(B783,Rubric[],2+VALUE(LEFT(Type!$B$1,1)),),"")</f>
        <v/>
      </c>
      <c r="F783" s="42" t="str">
        <f ca="1">_xlfn.IFNA(VLOOKUP(A783,Table4[[#All],[Id_Serv]:[Dsg_EN Servico]],2+VALUE(LEFT(Type!$B$1,1)),0),"")</f>
        <v/>
      </c>
      <c r="G783" s="43" t="b">
        <f t="shared" ca="1" si="75"/>
        <v>0</v>
      </c>
      <c r="H783" s="73">
        <f t="shared" si="76"/>
        <v>13</v>
      </c>
      <c r="I783" s="73">
        <v>27</v>
      </c>
      <c r="J783" s="73">
        <v>2</v>
      </c>
      <c r="K783" s="72" t="str">
        <f t="shared" si="77"/>
        <v/>
      </c>
      <c r="L783" s="38" t="e">
        <f ca="1">VLOOKUP(B783,TA_Rubric!$A$1:$G$93,4+LEFT(Type!$B$1,1),)</f>
        <v>#N/A</v>
      </c>
    </row>
    <row r="784" spans="1:12" ht="63.95" customHeight="1" x14ac:dyDescent="0.25">
      <c r="A784" s="39" t="str">
        <f t="shared" ca="1" si="73"/>
        <v/>
      </c>
      <c r="B784" s="39" t="str">
        <f t="shared" ca="1" si="74"/>
        <v/>
      </c>
      <c r="C784" s="54"/>
      <c r="D784" s="16" t="b">
        <f t="shared" ca="1" si="72"/>
        <v>0</v>
      </c>
      <c r="E784" s="42" t="str">
        <f ca="1">_xlfn.IFNA(VLOOKUP(B784,Rubric[],2+VALUE(LEFT(Type!$B$1,1)),),"")</f>
        <v/>
      </c>
      <c r="F784" s="42" t="str">
        <f ca="1">_xlfn.IFNA(VLOOKUP(A784,Table4[[#All],[Id_Serv]:[Dsg_EN Servico]],2+VALUE(LEFT(Type!$B$1,1)),0),"")</f>
        <v/>
      </c>
      <c r="G784" s="43" t="b">
        <f t="shared" ca="1" si="75"/>
        <v>0</v>
      </c>
      <c r="H784" s="73">
        <f t="shared" si="76"/>
        <v>13</v>
      </c>
      <c r="I784" s="73">
        <v>28</v>
      </c>
      <c r="J784" s="73">
        <v>2</v>
      </c>
      <c r="K784" s="72" t="str">
        <f t="shared" si="77"/>
        <v/>
      </c>
      <c r="L784" s="38" t="e">
        <f ca="1">VLOOKUP(B784,TA_Rubric!$A$1:$G$93,4+LEFT(Type!$B$1,1),)</f>
        <v>#N/A</v>
      </c>
    </row>
    <row r="785" spans="1:12" ht="63.95" customHeight="1" x14ac:dyDescent="0.25">
      <c r="A785" s="39" t="str">
        <f t="shared" ca="1" si="73"/>
        <v/>
      </c>
      <c r="B785" s="39" t="str">
        <f t="shared" ca="1" si="74"/>
        <v/>
      </c>
      <c r="C785" s="54"/>
      <c r="D785" s="16" t="b">
        <f t="shared" ca="1" si="72"/>
        <v>0</v>
      </c>
      <c r="E785" s="42" t="str">
        <f ca="1">_xlfn.IFNA(VLOOKUP(B785,Rubric[],2+VALUE(LEFT(Type!$B$1,1)),),"")</f>
        <v/>
      </c>
      <c r="F785" s="42" t="str">
        <f ca="1">_xlfn.IFNA(VLOOKUP(A785,Table4[[#All],[Id_Serv]:[Dsg_EN Servico]],2+VALUE(LEFT(Type!$B$1,1)),0),"")</f>
        <v/>
      </c>
      <c r="G785" s="43" t="b">
        <f t="shared" ca="1" si="75"/>
        <v>0</v>
      </c>
      <c r="H785" s="73">
        <f t="shared" si="76"/>
        <v>13</v>
      </c>
      <c r="I785" s="73">
        <v>29</v>
      </c>
      <c r="J785" s="73">
        <v>2</v>
      </c>
      <c r="K785" s="72" t="str">
        <f t="shared" si="77"/>
        <v/>
      </c>
      <c r="L785" s="38" t="e">
        <f ca="1">VLOOKUP(B785,TA_Rubric!$A$1:$G$93,4+LEFT(Type!$B$1,1),)</f>
        <v>#N/A</v>
      </c>
    </row>
    <row r="786" spans="1:12" ht="63.95" customHeight="1" x14ac:dyDescent="0.25">
      <c r="A786" s="39" t="str">
        <f t="shared" ca="1" si="73"/>
        <v/>
      </c>
      <c r="B786" s="39" t="str">
        <f t="shared" ca="1" si="74"/>
        <v/>
      </c>
      <c r="C786" s="54"/>
      <c r="D786" s="16" t="b">
        <f t="shared" ca="1" si="72"/>
        <v>0</v>
      </c>
      <c r="E786" s="42" t="str">
        <f ca="1">_xlfn.IFNA(VLOOKUP(B786,Rubric[],2+VALUE(LEFT(Type!$B$1,1)),),"")</f>
        <v/>
      </c>
      <c r="F786" s="42" t="str">
        <f ca="1">_xlfn.IFNA(VLOOKUP(A786,Table4[[#All],[Id_Serv]:[Dsg_EN Servico]],2+VALUE(LEFT(Type!$B$1,1)),0),"")</f>
        <v/>
      </c>
      <c r="G786" s="43" t="b">
        <f t="shared" ca="1" si="75"/>
        <v>0</v>
      </c>
      <c r="H786" s="73">
        <f t="shared" si="76"/>
        <v>13</v>
      </c>
      <c r="I786" s="73">
        <v>30</v>
      </c>
      <c r="J786" s="73">
        <v>2</v>
      </c>
      <c r="K786" s="72" t="str">
        <f t="shared" si="77"/>
        <v/>
      </c>
      <c r="L786" s="38" t="e">
        <f ca="1">VLOOKUP(B786,TA_Rubric!$A$1:$G$93,4+LEFT(Type!$B$1,1),)</f>
        <v>#N/A</v>
      </c>
    </row>
    <row r="787" spans="1:12" ht="63.95" customHeight="1" x14ac:dyDescent="0.25">
      <c r="A787" s="39" t="str">
        <f t="shared" ca="1" si="73"/>
        <v/>
      </c>
      <c r="B787" s="39" t="str">
        <f t="shared" ca="1" si="74"/>
        <v/>
      </c>
      <c r="C787" s="49"/>
      <c r="D787" s="16" t="b">
        <f t="shared" ca="1" si="72"/>
        <v>0</v>
      </c>
      <c r="E787" s="42" t="str">
        <f ca="1">_xlfn.IFNA(VLOOKUP(B787,Rubric[],2+VALUE(LEFT(Type!$B$1,1)),),"")</f>
        <v/>
      </c>
      <c r="F787" s="42" t="str">
        <f ca="1">_xlfn.IFNA(VLOOKUP(A787,Table4[[#All],[Id_Serv]:[Dsg_EN Servico]],2+VALUE(LEFT(Type!$B$1,1)),0),"")</f>
        <v/>
      </c>
      <c r="G787" s="43" t="b">
        <f t="shared" ca="1" si="75"/>
        <v>0</v>
      </c>
      <c r="H787" s="73">
        <f t="shared" si="76"/>
        <v>13</v>
      </c>
      <c r="I787" s="73">
        <v>31</v>
      </c>
      <c r="J787" s="73">
        <v>2</v>
      </c>
      <c r="K787" s="72" t="str">
        <f t="shared" si="77"/>
        <v/>
      </c>
      <c r="L787" s="38" t="e">
        <f ca="1">VLOOKUP(B787,TA_Rubric!$A$1:$G$93,4+LEFT(Type!$B$1,1),)</f>
        <v>#N/A</v>
      </c>
    </row>
    <row r="788" spans="1:12" ht="63.95" customHeight="1" x14ac:dyDescent="0.25">
      <c r="A788" s="39" t="str">
        <f t="shared" ca="1" si="73"/>
        <v/>
      </c>
      <c r="B788" s="39" t="str">
        <f t="shared" ca="1" si="74"/>
        <v/>
      </c>
      <c r="C788" s="49"/>
      <c r="D788" s="16" t="b">
        <f t="shared" ca="1" si="72"/>
        <v>0</v>
      </c>
      <c r="E788" s="42" t="str">
        <f ca="1">_xlfn.IFNA(VLOOKUP(B788,Rubric[],2+VALUE(LEFT(Type!$B$1,1)),),"")</f>
        <v/>
      </c>
      <c r="F788" s="42" t="str">
        <f ca="1">_xlfn.IFNA(VLOOKUP(A788,Table4[[#All],[Id_Serv]:[Dsg_EN Servico]],2+VALUE(LEFT(Type!$B$1,1)),0),"")</f>
        <v/>
      </c>
      <c r="G788" s="43" t="b">
        <f t="shared" ca="1" si="75"/>
        <v>0</v>
      </c>
      <c r="H788" s="73">
        <f t="shared" si="76"/>
        <v>13</v>
      </c>
      <c r="I788" s="73">
        <v>32</v>
      </c>
      <c r="J788" s="73">
        <v>2</v>
      </c>
      <c r="K788" s="72" t="str">
        <f t="shared" si="77"/>
        <v/>
      </c>
      <c r="L788" s="38" t="e">
        <f ca="1">VLOOKUP(B788,TA_Rubric!$A$1:$G$93,4+LEFT(Type!$B$1,1),)</f>
        <v>#N/A</v>
      </c>
    </row>
    <row r="789" spans="1:12" ht="63.95" customHeight="1" x14ac:dyDescent="0.25">
      <c r="A789" s="39" t="str">
        <f t="shared" ca="1" si="73"/>
        <v/>
      </c>
      <c r="B789" s="39" t="str">
        <f t="shared" ca="1" si="74"/>
        <v/>
      </c>
      <c r="C789" s="49"/>
      <c r="D789" s="16" t="b">
        <f t="shared" ca="1" si="72"/>
        <v>0</v>
      </c>
      <c r="E789" s="42" t="str">
        <f ca="1">_xlfn.IFNA(VLOOKUP(B789,Rubric[],2+VALUE(LEFT(Type!$B$1,1)),),"")</f>
        <v/>
      </c>
      <c r="F789" s="42" t="str">
        <f ca="1">_xlfn.IFNA(VLOOKUP(A789,Table4[[#All],[Id_Serv]:[Dsg_EN Servico]],2+VALUE(LEFT(Type!$B$1,1)),0),"")</f>
        <v/>
      </c>
      <c r="G789" s="43" t="b">
        <f t="shared" ca="1" si="75"/>
        <v>0</v>
      </c>
      <c r="H789" s="73">
        <f t="shared" si="76"/>
        <v>13</v>
      </c>
      <c r="I789" s="73">
        <v>33</v>
      </c>
      <c r="J789" s="73">
        <v>2</v>
      </c>
      <c r="K789" s="72" t="str">
        <f t="shared" si="77"/>
        <v/>
      </c>
      <c r="L789" s="38" t="e">
        <f ca="1">VLOOKUP(B789,TA_Rubric!$A$1:$G$93,4+LEFT(Type!$B$1,1),)</f>
        <v>#N/A</v>
      </c>
    </row>
    <row r="790" spans="1:12" ht="63.95" customHeight="1" x14ac:dyDescent="0.25">
      <c r="A790" s="39" t="str">
        <f t="shared" ca="1" si="73"/>
        <v/>
      </c>
      <c r="B790" s="39" t="str">
        <f t="shared" ca="1" si="74"/>
        <v/>
      </c>
      <c r="C790" s="49"/>
      <c r="D790" s="16" t="b">
        <f t="shared" ca="1" si="72"/>
        <v>0</v>
      </c>
      <c r="E790" s="42" t="str">
        <f ca="1">_xlfn.IFNA(VLOOKUP(B790,Rubric[],2+VALUE(LEFT(Type!$B$1,1)),),"")</f>
        <v/>
      </c>
      <c r="F790" s="42" t="str">
        <f ca="1">_xlfn.IFNA(VLOOKUP(A790,Table4[[#All],[Id_Serv]:[Dsg_EN Servico]],2+VALUE(LEFT(Type!$B$1,1)),0),"")</f>
        <v/>
      </c>
      <c r="G790" s="43" t="b">
        <f t="shared" ca="1" si="75"/>
        <v>0</v>
      </c>
      <c r="H790" s="73">
        <f t="shared" si="76"/>
        <v>13</v>
      </c>
      <c r="I790" s="73">
        <v>34</v>
      </c>
      <c r="J790" s="73">
        <v>2</v>
      </c>
      <c r="K790" s="72" t="str">
        <f t="shared" si="77"/>
        <v/>
      </c>
      <c r="L790" s="38" t="e">
        <f ca="1">VLOOKUP(B790,TA_Rubric!$A$1:$G$93,4+LEFT(Type!$B$1,1),)</f>
        <v>#N/A</v>
      </c>
    </row>
    <row r="791" spans="1:12" ht="63.95" customHeight="1" x14ac:dyDescent="0.25">
      <c r="A791" s="39" t="str">
        <f t="shared" ca="1" si="73"/>
        <v/>
      </c>
      <c r="B791" s="39" t="str">
        <f t="shared" ca="1" si="74"/>
        <v/>
      </c>
      <c r="C791" s="49"/>
      <c r="D791" s="16" t="b">
        <f t="shared" ca="1" si="72"/>
        <v>0</v>
      </c>
      <c r="E791" s="42" t="str">
        <f ca="1">_xlfn.IFNA(VLOOKUP(B791,Rubric[],2+VALUE(LEFT(Type!$B$1,1)),),"")</f>
        <v/>
      </c>
      <c r="F791" s="42" t="str">
        <f ca="1">_xlfn.IFNA(VLOOKUP(A791,Table4[[#All],[Id_Serv]:[Dsg_EN Servico]],2+VALUE(LEFT(Type!$B$1,1)),0),"")</f>
        <v/>
      </c>
      <c r="G791" s="43" t="b">
        <f t="shared" ca="1" si="75"/>
        <v>0</v>
      </c>
      <c r="H791" s="73">
        <f t="shared" si="76"/>
        <v>13</v>
      </c>
      <c r="I791" s="73">
        <v>35</v>
      </c>
      <c r="J791" s="73">
        <v>2</v>
      </c>
      <c r="K791" s="72" t="str">
        <f t="shared" si="77"/>
        <v/>
      </c>
      <c r="L791" s="38" t="e">
        <f ca="1">VLOOKUP(B791,TA_Rubric!$A$1:$G$93,4+LEFT(Type!$B$1,1),)</f>
        <v>#N/A</v>
      </c>
    </row>
    <row r="792" spans="1:12" ht="63.95" customHeight="1" x14ac:dyDescent="0.25">
      <c r="A792" s="39" t="str">
        <f t="shared" ca="1" si="73"/>
        <v/>
      </c>
      <c r="B792" s="39" t="str">
        <f t="shared" ca="1" si="74"/>
        <v/>
      </c>
      <c r="C792" s="49"/>
      <c r="D792" s="16" t="b">
        <f t="shared" ca="1" si="72"/>
        <v>0</v>
      </c>
      <c r="E792" s="42" t="str">
        <f ca="1">_xlfn.IFNA(VLOOKUP(B792,Rubric[],2+VALUE(LEFT(Type!$B$1,1)),),"")</f>
        <v/>
      </c>
      <c r="F792" s="42" t="str">
        <f ca="1">_xlfn.IFNA(VLOOKUP(A792,Table4[[#All],[Id_Serv]:[Dsg_EN Servico]],2+VALUE(LEFT(Type!$B$1,1)),0),"")</f>
        <v/>
      </c>
      <c r="G792" s="43" t="b">
        <f t="shared" ca="1" si="75"/>
        <v>0</v>
      </c>
      <c r="H792" s="73">
        <f t="shared" si="76"/>
        <v>13</v>
      </c>
      <c r="I792" s="73">
        <v>36</v>
      </c>
      <c r="J792" s="73">
        <v>2</v>
      </c>
      <c r="K792" s="72" t="str">
        <f t="shared" si="77"/>
        <v/>
      </c>
      <c r="L792" s="38" t="e">
        <f ca="1">VLOOKUP(B792,TA_Rubric!$A$1:$G$93,4+LEFT(Type!$B$1,1),)</f>
        <v>#N/A</v>
      </c>
    </row>
    <row r="793" spans="1:12" ht="63.95" customHeight="1" x14ac:dyDescent="0.25">
      <c r="A793" s="39" t="str">
        <f t="shared" ca="1" si="73"/>
        <v/>
      </c>
      <c r="B793" s="39" t="str">
        <f t="shared" ca="1" si="74"/>
        <v/>
      </c>
      <c r="C793" s="49"/>
      <c r="D793" s="16" t="b">
        <f t="shared" ca="1" si="72"/>
        <v>0</v>
      </c>
      <c r="E793" s="42" t="str">
        <f ca="1">_xlfn.IFNA(VLOOKUP(B793,Rubric[],2+VALUE(LEFT(Type!$B$1,1)),),"")</f>
        <v/>
      </c>
      <c r="F793" s="42" t="str">
        <f ca="1">_xlfn.IFNA(VLOOKUP(A793,Table4[[#All],[Id_Serv]:[Dsg_EN Servico]],2+VALUE(LEFT(Type!$B$1,1)),0),"")</f>
        <v/>
      </c>
      <c r="G793" s="43" t="b">
        <f t="shared" ca="1" si="75"/>
        <v>0</v>
      </c>
      <c r="H793" s="73">
        <f t="shared" si="76"/>
        <v>13</v>
      </c>
      <c r="I793" s="73">
        <v>37</v>
      </c>
      <c r="J793" s="73">
        <v>2</v>
      </c>
      <c r="K793" s="72" t="str">
        <f t="shared" si="77"/>
        <v/>
      </c>
      <c r="L793" s="38" t="e">
        <f ca="1">VLOOKUP(B793,TA_Rubric!$A$1:$G$93,4+LEFT(Type!$B$1,1),)</f>
        <v>#N/A</v>
      </c>
    </row>
    <row r="794" spans="1:12" ht="63.95" customHeight="1" x14ac:dyDescent="0.25">
      <c r="A794" s="39" t="str">
        <f t="shared" ca="1" si="73"/>
        <v/>
      </c>
      <c r="B794" s="39" t="str">
        <f t="shared" ca="1" si="74"/>
        <v/>
      </c>
      <c r="C794" s="49"/>
      <c r="D794" s="16" t="b">
        <f t="shared" ca="1" si="72"/>
        <v>0</v>
      </c>
      <c r="E794" s="42" t="str">
        <f ca="1">_xlfn.IFNA(VLOOKUP(B794,Rubric[],2+VALUE(LEFT(Type!$B$1,1)),),"")</f>
        <v/>
      </c>
      <c r="F794" s="42" t="str">
        <f ca="1">_xlfn.IFNA(VLOOKUP(A794,Table4[[#All],[Id_Serv]:[Dsg_EN Servico]],2+VALUE(LEFT(Type!$B$1,1)),0),"")</f>
        <v/>
      </c>
      <c r="G794" s="43" t="b">
        <f t="shared" ca="1" si="75"/>
        <v>0</v>
      </c>
      <c r="H794" s="73">
        <f t="shared" si="76"/>
        <v>13</v>
      </c>
      <c r="I794" s="73">
        <v>38</v>
      </c>
      <c r="J794" s="73">
        <v>2</v>
      </c>
      <c r="K794" s="72" t="str">
        <f t="shared" si="77"/>
        <v/>
      </c>
      <c r="L794" s="38" t="e">
        <f ca="1">VLOOKUP(B794,TA_Rubric!$A$1:$G$93,4+LEFT(Type!$B$1,1),)</f>
        <v>#N/A</v>
      </c>
    </row>
    <row r="795" spans="1:12" ht="63.95" customHeight="1" x14ac:dyDescent="0.25">
      <c r="A795" s="39" t="str">
        <f t="shared" ca="1" si="73"/>
        <v/>
      </c>
      <c r="B795" s="39" t="str">
        <f t="shared" ca="1" si="74"/>
        <v/>
      </c>
      <c r="C795" s="49"/>
      <c r="D795" s="16" t="b">
        <f t="shared" ca="1" si="72"/>
        <v>0</v>
      </c>
      <c r="E795" s="42" t="str">
        <f ca="1">_xlfn.IFNA(VLOOKUP(B795,Rubric[],2+VALUE(LEFT(Type!$B$1,1)),),"")</f>
        <v/>
      </c>
      <c r="F795" s="42" t="str">
        <f ca="1">_xlfn.IFNA(VLOOKUP(A795,Table4[[#All],[Id_Serv]:[Dsg_EN Servico]],2+VALUE(LEFT(Type!$B$1,1)),0),"")</f>
        <v/>
      </c>
      <c r="G795" s="43" t="b">
        <f t="shared" ca="1" si="75"/>
        <v>0</v>
      </c>
      <c r="H795" s="73">
        <f t="shared" si="76"/>
        <v>13</v>
      </c>
      <c r="I795" s="73">
        <v>39</v>
      </c>
      <c r="J795" s="73">
        <v>2</v>
      </c>
      <c r="K795" s="72" t="str">
        <f t="shared" si="77"/>
        <v/>
      </c>
      <c r="L795" s="38" t="e">
        <f ca="1">VLOOKUP(B795,TA_Rubric!$A$1:$G$93,4+LEFT(Type!$B$1,1),)</f>
        <v>#N/A</v>
      </c>
    </row>
    <row r="796" spans="1:12" ht="63.95" customHeight="1" x14ac:dyDescent="0.25">
      <c r="A796" s="39" t="str">
        <f t="shared" ca="1" si="73"/>
        <v/>
      </c>
      <c r="B796" s="39" t="str">
        <f t="shared" ca="1" si="74"/>
        <v/>
      </c>
      <c r="C796" s="49"/>
      <c r="D796" s="16" t="b">
        <f t="shared" ca="1" si="72"/>
        <v>0</v>
      </c>
      <c r="E796" s="42" t="str">
        <f ca="1">_xlfn.IFNA(VLOOKUP(B796,Rubric[],2+VALUE(LEFT(Type!$B$1,1)),),"")</f>
        <v/>
      </c>
      <c r="F796" s="42" t="str">
        <f ca="1">_xlfn.IFNA(VLOOKUP(A796,Table4[[#All],[Id_Serv]:[Dsg_EN Servico]],2+VALUE(LEFT(Type!$B$1,1)),0),"")</f>
        <v/>
      </c>
      <c r="G796" s="43" t="b">
        <f t="shared" ca="1" si="75"/>
        <v>0</v>
      </c>
      <c r="H796" s="73">
        <f t="shared" si="76"/>
        <v>13</v>
      </c>
      <c r="I796" s="73">
        <v>40</v>
      </c>
      <c r="J796" s="73">
        <v>2</v>
      </c>
      <c r="K796" s="72" t="str">
        <f t="shared" si="77"/>
        <v/>
      </c>
      <c r="L796" s="38" t="e">
        <f ca="1">VLOOKUP(B796,TA_Rubric!$A$1:$G$93,4+LEFT(Type!$B$1,1),)</f>
        <v>#N/A</v>
      </c>
    </row>
    <row r="797" spans="1:12" ht="63.95" customHeight="1" x14ac:dyDescent="0.25">
      <c r="A797" s="39" t="str">
        <f t="shared" ca="1" si="73"/>
        <v/>
      </c>
      <c r="B797" s="39" t="str">
        <f t="shared" ca="1" si="74"/>
        <v/>
      </c>
      <c r="C797" s="49"/>
      <c r="D797" s="16" t="b">
        <f t="shared" ca="1" si="72"/>
        <v>0</v>
      </c>
      <c r="E797" s="42" t="str">
        <f ca="1">_xlfn.IFNA(VLOOKUP(B797,Rubric[],2+VALUE(LEFT(Type!$B$1,1)),),"")</f>
        <v/>
      </c>
      <c r="F797" s="42" t="str">
        <f ca="1">_xlfn.IFNA(VLOOKUP(A797,Table4[[#All],[Id_Serv]:[Dsg_EN Servico]],2+VALUE(LEFT(Type!$B$1,1)),0),"")</f>
        <v/>
      </c>
      <c r="G797" s="43" t="b">
        <f t="shared" ca="1" si="75"/>
        <v>0</v>
      </c>
      <c r="H797" s="73">
        <f t="shared" si="76"/>
        <v>13</v>
      </c>
      <c r="I797" s="73">
        <v>41</v>
      </c>
      <c r="J797" s="73">
        <v>2</v>
      </c>
      <c r="K797" s="72" t="str">
        <f t="shared" si="77"/>
        <v/>
      </c>
      <c r="L797" s="38" t="e">
        <f ca="1">VLOOKUP(B797,TA_Rubric!$A$1:$G$93,4+LEFT(Type!$B$1,1),)</f>
        <v>#N/A</v>
      </c>
    </row>
    <row r="798" spans="1:12" ht="63.95" customHeight="1" x14ac:dyDescent="0.25">
      <c r="A798" s="39" t="str">
        <f t="shared" ca="1" si="73"/>
        <v/>
      </c>
      <c r="B798" s="39" t="str">
        <f t="shared" ca="1" si="74"/>
        <v/>
      </c>
      <c r="C798" s="49"/>
      <c r="D798" s="16" t="b">
        <f t="shared" ref="D798:D861" ca="1" si="78">IF(G798=FALSE,FALSE,IF(ISBLANK(C798),FALSE,TRUE))</f>
        <v>0</v>
      </c>
      <c r="E798" s="42" t="str">
        <f ca="1">_xlfn.IFNA(VLOOKUP(B798,Rubric[],2+VALUE(LEFT(Type!$B$1,1)),),"")</f>
        <v/>
      </c>
      <c r="F798" s="42" t="str">
        <f ca="1">_xlfn.IFNA(VLOOKUP(A798,Table4[[#All],[Id_Serv]:[Dsg_EN Servico]],2+VALUE(LEFT(Type!$B$1,1)),0),"")</f>
        <v/>
      </c>
      <c r="G798" s="43" t="b">
        <f t="shared" ca="1" si="75"/>
        <v>0</v>
      </c>
      <c r="H798" s="73">
        <f t="shared" si="76"/>
        <v>13</v>
      </c>
      <c r="I798" s="73">
        <v>42</v>
      </c>
      <c r="J798" s="73">
        <v>2</v>
      </c>
      <c r="K798" s="72" t="str">
        <f t="shared" si="77"/>
        <v/>
      </c>
      <c r="L798" s="38" t="e">
        <f ca="1">VLOOKUP(B798,TA_Rubric!$A$1:$G$93,4+LEFT(Type!$B$1,1),)</f>
        <v>#N/A</v>
      </c>
    </row>
    <row r="799" spans="1:12" ht="63.95" customHeight="1" x14ac:dyDescent="0.25">
      <c r="A799" s="39" t="str">
        <f t="shared" ca="1" si="73"/>
        <v/>
      </c>
      <c r="B799" s="39" t="str">
        <f t="shared" ca="1" si="74"/>
        <v/>
      </c>
      <c r="C799" s="49"/>
      <c r="D799" s="16" t="b">
        <f t="shared" ca="1" si="78"/>
        <v>0</v>
      </c>
      <c r="E799" s="42" t="str">
        <f ca="1">_xlfn.IFNA(VLOOKUP(B799,Rubric[],2+VALUE(LEFT(Type!$B$1,1)),),"")</f>
        <v/>
      </c>
      <c r="F799" s="42" t="str">
        <f ca="1">_xlfn.IFNA(VLOOKUP(A799,Table4[[#All],[Id_Serv]:[Dsg_EN Servico]],2+VALUE(LEFT(Type!$B$1,1)),0),"")</f>
        <v/>
      </c>
      <c r="G799" s="43" t="b">
        <f t="shared" ca="1" si="75"/>
        <v>0</v>
      </c>
      <c r="H799" s="73">
        <f t="shared" si="76"/>
        <v>13</v>
      </c>
      <c r="I799" s="73">
        <v>43</v>
      </c>
      <c r="J799" s="73">
        <v>2</v>
      </c>
      <c r="K799" s="72" t="str">
        <f t="shared" si="77"/>
        <v/>
      </c>
      <c r="L799" s="38" t="e">
        <f ca="1">VLOOKUP(B799,TA_Rubric!$A$1:$G$93,4+LEFT(Type!$B$1,1),)</f>
        <v>#N/A</v>
      </c>
    </row>
    <row r="800" spans="1:12" ht="63.95" customHeight="1" x14ac:dyDescent="0.25">
      <c r="A800" s="39" t="str">
        <f t="shared" ca="1" si="73"/>
        <v/>
      </c>
      <c r="B800" s="39" t="str">
        <f t="shared" ca="1" si="74"/>
        <v/>
      </c>
      <c r="C800" s="49"/>
      <c r="D800" s="16" t="b">
        <f t="shared" ca="1" si="78"/>
        <v>0</v>
      </c>
      <c r="E800" s="42" t="str">
        <f ca="1">_xlfn.IFNA(VLOOKUP(B800,Rubric[],2+VALUE(LEFT(Type!$B$1,1)),),"")</f>
        <v/>
      </c>
      <c r="F800" s="42" t="str">
        <f ca="1">_xlfn.IFNA(VLOOKUP(A800,Table4[[#All],[Id_Serv]:[Dsg_EN Servico]],2+VALUE(LEFT(Type!$B$1,1)),0),"")</f>
        <v/>
      </c>
      <c r="G800" s="43" t="b">
        <f t="shared" ca="1" si="75"/>
        <v>0</v>
      </c>
      <c r="H800" s="73">
        <f t="shared" si="76"/>
        <v>13</v>
      </c>
      <c r="I800" s="73">
        <v>44</v>
      </c>
      <c r="J800" s="73">
        <v>2</v>
      </c>
      <c r="K800" s="72" t="str">
        <f t="shared" si="77"/>
        <v/>
      </c>
      <c r="L800" s="38" t="e">
        <f ca="1">VLOOKUP(B800,TA_Rubric!$A$1:$G$93,4+LEFT(Type!$B$1,1),)</f>
        <v>#N/A</v>
      </c>
    </row>
    <row r="801" spans="1:12" ht="63.95" customHeight="1" x14ac:dyDescent="0.25">
      <c r="A801" s="39" t="str">
        <f t="shared" ca="1" si="73"/>
        <v/>
      </c>
      <c r="B801" s="39" t="str">
        <f t="shared" ca="1" si="74"/>
        <v/>
      </c>
      <c r="C801" s="49"/>
      <c r="D801" s="16" t="b">
        <f t="shared" ca="1" si="78"/>
        <v>0</v>
      </c>
      <c r="E801" s="42" t="str">
        <f ca="1">_xlfn.IFNA(VLOOKUP(B801,Rubric[],2+VALUE(LEFT(Type!$B$1,1)),),"")</f>
        <v/>
      </c>
      <c r="F801" s="42" t="str">
        <f ca="1">_xlfn.IFNA(VLOOKUP(A801,Table4[[#All],[Id_Serv]:[Dsg_EN Servico]],2+VALUE(LEFT(Type!$B$1,1)),0),"")</f>
        <v/>
      </c>
      <c r="G801" s="43" t="b">
        <f t="shared" ca="1" si="75"/>
        <v>0</v>
      </c>
      <c r="H801" s="73">
        <f t="shared" si="76"/>
        <v>13</v>
      </c>
      <c r="I801" s="73">
        <v>45</v>
      </c>
      <c r="J801" s="73">
        <v>2</v>
      </c>
      <c r="K801" s="72" t="str">
        <f t="shared" si="77"/>
        <v/>
      </c>
      <c r="L801" s="38" t="e">
        <f ca="1">VLOOKUP(B801,TA_Rubric!$A$1:$G$93,4+LEFT(Type!$B$1,1),)</f>
        <v>#N/A</v>
      </c>
    </row>
    <row r="802" spans="1:12" ht="63.95" customHeight="1" x14ac:dyDescent="0.25">
      <c r="A802" s="39" t="str">
        <f t="shared" ca="1" si="73"/>
        <v/>
      </c>
      <c r="B802" s="39" t="str">
        <f t="shared" ca="1" si="74"/>
        <v/>
      </c>
      <c r="C802" s="49"/>
      <c r="D802" s="16" t="b">
        <f t="shared" ca="1" si="78"/>
        <v>0</v>
      </c>
      <c r="E802" s="42" t="str">
        <f ca="1">_xlfn.IFNA(VLOOKUP(B802,Rubric[],2+VALUE(LEFT(Type!$B$1,1)),),"")</f>
        <v/>
      </c>
      <c r="F802" s="42" t="str">
        <f ca="1">_xlfn.IFNA(VLOOKUP(A802,Table4[[#All],[Id_Serv]:[Dsg_EN Servico]],2+VALUE(LEFT(Type!$B$1,1)),0),"")</f>
        <v/>
      </c>
      <c r="G802" s="43" t="b">
        <f t="shared" ca="1" si="75"/>
        <v>0</v>
      </c>
      <c r="H802" s="73">
        <f t="shared" si="76"/>
        <v>13</v>
      </c>
      <c r="I802" s="73">
        <v>46</v>
      </c>
      <c r="J802" s="73">
        <v>2</v>
      </c>
      <c r="K802" s="72" t="str">
        <f t="shared" si="77"/>
        <v/>
      </c>
      <c r="L802" s="38" t="e">
        <f ca="1">VLOOKUP(B802,TA_Rubric!$A$1:$G$93,4+LEFT(Type!$B$1,1),)</f>
        <v>#N/A</v>
      </c>
    </row>
    <row r="803" spans="1:12" ht="63.95" customHeight="1" x14ac:dyDescent="0.25">
      <c r="A803" s="39" t="str">
        <f t="shared" ca="1" si="73"/>
        <v/>
      </c>
      <c r="B803" s="39" t="str">
        <f t="shared" ca="1" si="74"/>
        <v/>
      </c>
      <c r="C803" s="49"/>
      <c r="D803" s="16" t="b">
        <f t="shared" ca="1" si="78"/>
        <v>0</v>
      </c>
      <c r="E803" s="42" t="str">
        <f ca="1">_xlfn.IFNA(VLOOKUP(B803,Rubric[],2+VALUE(LEFT(Type!$B$1,1)),),"")</f>
        <v/>
      </c>
      <c r="F803" s="42" t="str">
        <f ca="1">_xlfn.IFNA(VLOOKUP(A803,Table4[[#All],[Id_Serv]:[Dsg_EN Servico]],2+VALUE(LEFT(Type!$B$1,1)),0),"")</f>
        <v/>
      </c>
      <c r="G803" s="43" t="b">
        <f t="shared" ca="1" si="75"/>
        <v>0</v>
      </c>
      <c r="H803" s="73">
        <f t="shared" si="76"/>
        <v>13</v>
      </c>
      <c r="I803" s="73">
        <v>47</v>
      </c>
      <c r="J803" s="73">
        <v>2</v>
      </c>
      <c r="K803" s="72" t="str">
        <f t="shared" si="77"/>
        <v/>
      </c>
      <c r="L803" s="38" t="e">
        <f ca="1">VLOOKUP(B803,TA_Rubric!$A$1:$G$93,4+LEFT(Type!$B$1,1),)</f>
        <v>#N/A</v>
      </c>
    </row>
    <row r="804" spans="1:12" ht="63.95" customHeight="1" x14ac:dyDescent="0.25">
      <c r="A804" s="39" t="str">
        <f t="shared" ca="1" si="73"/>
        <v/>
      </c>
      <c r="B804" s="39" t="str">
        <f t="shared" ca="1" si="74"/>
        <v/>
      </c>
      <c r="C804" s="49"/>
      <c r="D804" s="16" t="b">
        <f t="shared" ca="1" si="78"/>
        <v>0</v>
      </c>
      <c r="E804" s="42" t="str">
        <f ca="1">_xlfn.IFNA(VLOOKUP(B804,Rubric[],2+VALUE(LEFT(Type!$B$1,1)),),"")</f>
        <v/>
      </c>
      <c r="F804" s="42" t="str">
        <f ca="1">_xlfn.IFNA(VLOOKUP(A804,Table4[[#All],[Id_Serv]:[Dsg_EN Servico]],2+VALUE(LEFT(Type!$B$1,1)),0),"")</f>
        <v/>
      </c>
      <c r="G804" s="43" t="b">
        <f t="shared" ca="1" si="75"/>
        <v>0</v>
      </c>
      <c r="H804" s="73">
        <f t="shared" si="76"/>
        <v>13</v>
      </c>
      <c r="I804" s="73">
        <v>48</v>
      </c>
      <c r="J804" s="73">
        <v>2</v>
      </c>
      <c r="K804" s="72" t="str">
        <f t="shared" si="77"/>
        <v/>
      </c>
      <c r="L804" s="38" t="e">
        <f ca="1">VLOOKUP(B804,TA_Rubric!$A$1:$G$93,4+LEFT(Type!$B$1,1),)</f>
        <v>#N/A</v>
      </c>
    </row>
    <row r="805" spans="1:12" ht="63.95" customHeight="1" x14ac:dyDescent="0.25">
      <c r="A805" s="39" t="str">
        <f t="shared" ca="1" si="73"/>
        <v/>
      </c>
      <c r="B805" s="39" t="str">
        <f t="shared" ca="1" si="74"/>
        <v/>
      </c>
      <c r="C805" s="49"/>
      <c r="D805" s="16" t="b">
        <f t="shared" ca="1" si="78"/>
        <v>0</v>
      </c>
      <c r="E805" s="42" t="str">
        <f ca="1">_xlfn.IFNA(VLOOKUP(B805,Rubric[],2+VALUE(LEFT(Type!$B$1,1)),),"")</f>
        <v/>
      </c>
      <c r="F805" s="42" t="str">
        <f ca="1">_xlfn.IFNA(VLOOKUP(A805,Table4[[#All],[Id_Serv]:[Dsg_EN Servico]],2+VALUE(LEFT(Type!$B$1,1)),0),"")</f>
        <v/>
      </c>
      <c r="G805" s="43" t="b">
        <f t="shared" ca="1" si="75"/>
        <v>0</v>
      </c>
      <c r="H805" s="73">
        <f t="shared" si="76"/>
        <v>13</v>
      </c>
      <c r="I805" s="73">
        <v>49</v>
      </c>
      <c r="J805" s="73">
        <v>2</v>
      </c>
      <c r="K805" s="72" t="str">
        <f t="shared" si="77"/>
        <v/>
      </c>
      <c r="L805" s="38" t="e">
        <f ca="1">VLOOKUP(B805,TA_Rubric!$A$1:$G$93,4+LEFT(Type!$B$1,1),)</f>
        <v>#N/A</v>
      </c>
    </row>
    <row r="806" spans="1:12" ht="63.95" customHeight="1" x14ac:dyDescent="0.25">
      <c r="A806" s="39" t="str">
        <f t="shared" ca="1" si="73"/>
        <v/>
      </c>
      <c r="B806" s="39" t="str">
        <f t="shared" ca="1" si="74"/>
        <v/>
      </c>
      <c r="C806" s="49"/>
      <c r="D806" s="16" t="b">
        <f t="shared" ca="1" si="78"/>
        <v>0</v>
      </c>
      <c r="E806" s="42" t="str">
        <f ca="1">_xlfn.IFNA(VLOOKUP(B806,Rubric[],2+VALUE(LEFT(Type!$B$1,1)),),"")</f>
        <v/>
      </c>
      <c r="F806" s="42" t="str">
        <f ca="1">_xlfn.IFNA(VLOOKUP(A806,Table4[[#All],[Id_Serv]:[Dsg_EN Servico]],2+VALUE(LEFT(Type!$B$1,1)),0),"")</f>
        <v/>
      </c>
      <c r="G806" s="43" t="b">
        <f t="shared" ca="1" si="75"/>
        <v>0</v>
      </c>
      <c r="H806" s="73">
        <f t="shared" si="76"/>
        <v>13</v>
      </c>
      <c r="I806" s="73">
        <v>50</v>
      </c>
      <c r="J806" s="73">
        <v>2</v>
      </c>
      <c r="K806" s="72" t="str">
        <f t="shared" si="77"/>
        <v/>
      </c>
      <c r="L806" s="38" t="e">
        <f ca="1">VLOOKUP(B806,TA_Rubric!$A$1:$G$93,4+LEFT(Type!$B$1,1),)</f>
        <v>#N/A</v>
      </c>
    </row>
    <row r="807" spans="1:12" ht="63.95" customHeight="1" x14ac:dyDescent="0.25">
      <c r="A807" s="39" t="str">
        <f t="shared" ca="1" si="73"/>
        <v/>
      </c>
      <c r="B807" s="39" t="str">
        <f t="shared" ca="1" si="74"/>
        <v/>
      </c>
      <c r="C807" s="49"/>
      <c r="D807" s="16" t="b">
        <f t="shared" ca="1" si="78"/>
        <v>0</v>
      </c>
      <c r="E807" s="42" t="str">
        <f ca="1">_xlfn.IFNA(VLOOKUP(B807,Rubric[],2+VALUE(LEFT(Type!$B$1,1)),),"")</f>
        <v/>
      </c>
      <c r="F807" s="42" t="str">
        <f ca="1">_xlfn.IFNA(VLOOKUP(A807,Table4[[#All],[Id_Serv]:[Dsg_EN Servico]],2+VALUE(LEFT(Type!$B$1,1)),0),"")</f>
        <v/>
      </c>
      <c r="G807" s="43" t="b">
        <f t="shared" ca="1" si="75"/>
        <v>0</v>
      </c>
      <c r="H807" s="73">
        <f t="shared" si="76"/>
        <v>13</v>
      </c>
      <c r="I807" s="73">
        <v>51</v>
      </c>
      <c r="J807" s="73">
        <v>2</v>
      </c>
      <c r="K807" s="72" t="str">
        <f t="shared" si="77"/>
        <v/>
      </c>
      <c r="L807" s="38" t="e">
        <f ca="1">VLOOKUP(B807,TA_Rubric!$A$1:$G$93,4+LEFT(Type!$B$1,1),)</f>
        <v>#N/A</v>
      </c>
    </row>
    <row r="808" spans="1:12" ht="63.95" customHeight="1" x14ac:dyDescent="0.25">
      <c r="A808" s="39" t="str">
        <f t="shared" ca="1" si="73"/>
        <v/>
      </c>
      <c r="B808" s="39" t="str">
        <f t="shared" ca="1" si="74"/>
        <v/>
      </c>
      <c r="C808" s="49"/>
      <c r="D808" s="16" t="b">
        <f t="shared" ca="1" si="78"/>
        <v>0</v>
      </c>
      <c r="E808" s="42" t="str">
        <f ca="1">_xlfn.IFNA(VLOOKUP(B808,Rubric[],2+VALUE(LEFT(Type!$B$1,1)),),"")</f>
        <v/>
      </c>
      <c r="F808" s="42" t="str">
        <f ca="1">_xlfn.IFNA(VLOOKUP(A808,Table4[[#All],[Id_Serv]:[Dsg_EN Servico]],2+VALUE(LEFT(Type!$B$1,1)),0),"")</f>
        <v/>
      </c>
      <c r="G808" s="43" t="b">
        <f t="shared" ca="1" si="75"/>
        <v>0</v>
      </c>
      <c r="H808" s="73">
        <f t="shared" si="76"/>
        <v>13</v>
      </c>
      <c r="I808" s="73">
        <v>52</v>
      </c>
      <c r="J808" s="73">
        <v>2</v>
      </c>
      <c r="K808" s="72" t="str">
        <f t="shared" si="77"/>
        <v/>
      </c>
      <c r="L808" s="38" t="e">
        <f ca="1">VLOOKUP(B808,TA_Rubric!$A$1:$G$93,4+LEFT(Type!$B$1,1),)</f>
        <v>#N/A</v>
      </c>
    </row>
    <row r="809" spans="1:12" ht="63.95" customHeight="1" x14ac:dyDescent="0.25">
      <c r="A809" s="39" t="str">
        <f t="shared" ca="1" si="73"/>
        <v/>
      </c>
      <c r="B809" s="39" t="str">
        <f t="shared" ca="1" si="74"/>
        <v/>
      </c>
      <c r="C809" s="49"/>
      <c r="D809" s="16" t="b">
        <f t="shared" ca="1" si="78"/>
        <v>0</v>
      </c>
      <c r="E809" s="42" t="str">
        <f ca="1">_xlfn.IFNA(VLOOKUP(B809,Rubric[],2+VALUE(LEFT(Type!$B$1,1)),),"")</f>
        <v/>
      </c>
      <c r="F809" s="42" t="str">
        <f ca="1">_xlfn.IFNA(VLOOKUP(A809,Table4[[#All],[Id_Serv]:[Dsg_EN Servico]],2+VALUE(LEFT(Type!$B$1,1)),0),"")</f>
        <v/>
      </c>
      <c r="G809" s="43" t="b">
        <f t="shared" ca="1" si="75"/>
        <v>0</v>
      </c>
      <c r="H809" s="73">
        <f t="shared" si="76"/>
        <v>13</v>
      </c>
      <c r="I809" s="73">
        <v>53</v>
      </c>
      <c r="J809" s="73">
        <v>2</v>
      </c>
      <c r="K809" s="72" t="str">
        <f t="shared" si="77"/>
        <v/>
      </c>
      <c r="L809" s="38" t="e">
        <f ca="1">VLOOKUP(B809,TA_Rubric!$A$1:$G$93,4+LEFT(Type!$B$1,1),)</f>
        <v>#N/A</v>
      </c>
    </row>
    <row r="810" spans="1:12" ht="63.95" customHeight="1" x14ac:dyDescent="0.25">
      <c r="A810" s="39" t="str">
        <f t="shared" ca="1" si="73"/>
        <v/>
      </c>
      <c r="B810" s="39" t="str">
        <f t="shared" ca="1" si="74"/>
        <v/>
      </c>
      <c r="C810" s="49"/>
      <c r="D810" s="16" t="b">
        <f t="shared" ca="1" si="78"/>
        <v>0</v>
      </c>
      <c r="E810" s="42" t="str">
        <f ca="1">_xlfn.IFNA(VLOOKUP(B810,Rubric[],2+VALUE(LEFT(Type!$B$1,1)),),"")</f>
        <v/>
      </c>
      <c r="F810" s="42" t="str">
        <f ca="1">_xlfn.IFNA(VLOOKUP(A810,Table4[[#All],[Id_Serv]:[Dsg_EN Servico]],2+VALUE(LEFT(Type!$B$1,1)),0),"")</f>
        <v/>
      </c>
      <c r="G810" s="43" t="b">
        <f t="shared" ca="1" si="75"/>
        <v>0</v>
      </c>
      <c r="H810" s="73">
        <f t="shared" si="76"/>
        <v>13</v>
      </c>
      <c r="I810" s="73">
        <v>54</v>
      </c>
      <c r="J810" s="73">
        <v>2</v>
      </c>
      <c r="K810" s="72" t="str">
        <f t="shared" si="77"/>
        <v/>
      </c>
      <c r="L810" s="38" t="e">
        <f ca="1">VLOOKUP(B810,TA_Rubric!$A$1:$G$93,4+LEFT(Type!$B$1,1),)</f>
        <v>#N/A</v>
      </c>
    </row>
    <row r="811" spans="1:12" ht="63.95" customHeight="1" x14ac:dyDescent="0.25">
      <c r="A811" s="39" t="str">
        <f t="shared" ca="1" si="73"/>
        <v/>
      </c>
      <c r="B811" s="39" t="str">
        <f t="shared" ca="1" si="74"/>
        <v/>
      </c>
      <c r="C811" s="49"/>
      <c r="D811" s="16" t="b">
        <f t="shared" ca="1" si="78"/>
        <v>0</v>
      </c>
      <c r="E811" s="42" t="str">
        <f ca="1">_xlfn.IFNA(VLOOKUP(B811,Rubric[],2+VALUE(LEFT(Type!$B$1,1)),),"")</f>
        <v/>
      </c>
      <c r="F811" s="42" t="str">
        <f ca="1">_xlfn.IFNA(VLOOKUP(A811,Table4[[#All],[Id_Serv]:[Dsg_EN Servico]],2+VALUE(LEFT(Type!$B$1,1)),0),"")</f>
        <v/>
      </c>
      <c r="G811" s="43" t="b">
        <f t="shared" ca="1" si="75"/>
        <v>0</v>
      </c>
      <c r="H811" s="73">
        <f t="shared" si="76"/>
        <v>13</v>
      </c>
      <c r="I811" s="73">
        <v>55</v>
      </c>
      <c r="J811" s="73">
        <v>2</v>
      </c>
      <c r="K811" s="72" t="str">
        <f t="shared" si="77"/>
        <v/>
      </c>
      <c r="L811" s="38" t="e">
        <f ca="1">VLOOKUP(B811,TA_Rubric!$A$1:$G$93,4+LEFT(Type!$B$1,1),)</f>
        <v>#N/A</v>
      </c>
    </row>
    <row r="812" spans="1:12" ht="63.95" customHeight="1" x14ac:dyDescent="0.25">
      <c r="A812" s="39" t="str">
        <f t="shared" ca="1" si="73"/>
        <v/>
      </c>
      <c r="B812" s="39" t="str">
        <f t="shared" ca="1" si="74"/>
        <v/>
      </c>
      <c r="C812" s="49"/>
      <c r="D812" s="16" t="b">
        <f t="shared" ca="1" si="78"/>
        <v>0</v>
      </c>
      <c r="E812" s="42" t="str">
        <f ca="1">_xlfn.IFNA(VLOOKUP(B812,Rubric[],2+VALUE(LEFT(Type!$B$1,1)),),"")</f>
        <v/>
      </c>
      <c r="F812" s="42" t="str">
        <f ca="1">_xlfn.IFNA(VLOOKUP(A812,Table4[[#All],[Id_Serv]:[Dsg_EN Servico]],2+VALUE(LEFT(Type!$B$1,1)),0),"")</f>
        <v/>
      </c>
      <c r="G812" s="43" t="b">
        <f t="shared" ca="1" si="75"/>
        <v>0</v>
      </c>
      <c r="H812" s="73">
        <f t="shared" si="76"/>
        <v>13</v>
      </c>
      <c r="I812" s="73">
        <v>56</v>
      </c>
      <c r="J812" s="73">
        <v>2</v>
      </c>
      <c r="K812" s="72" t="str">
        <f t="shared" si="77"/>
        <v/>
      </c>
      <c r="L812" s="38" t="e">
        <f ca="1">VLOOKUP(B812,TA_Rubric!$A$1:$G$93,4+LEFT(Type!$B$1,1),)</f>
        <v>#N/A</v>
      </c>
    </row>
    <row r="813" spans="1:12" ht="63.95" customHeight="1" x14ac:dyDescent="0.25">
      <c r="A813" s="39" t="str">
        <f t="shared" ca="1" si="73"/>
        <v/>
      </c>
      <c r="B813" s="39" t="str">
        <f t="shared" ca="1" si="74"/>
        <v/>
      </c>
      <c r="C813" s="49"/>
      <c r="D813" s="16" t="b">
        <f t="shared" ca="1" si="78"/>
        <v>0</v>
      </c>
      <c r="E813" s="42" t="str">
        <f ca="1">_xlfn.IFNA(VLOOKUP(B813,Rubric[],2+VALUE(LEFT(Type!$B$1,1)),),"")</f>
        <v/>
      </c>
      <c r="F813" s="42" t="str">
        <f ca="1">_xlfn.IFNA(VLOOKUP(A813,Table4[[#All],[Id_Serv]:[Dsg_EN Servico]],2+VALUE(LEFT(Type!$B$1,1)),0),"")</f>
        <v/>
      </c>
      <c r="G813" s="43" t="b">
        <f t="shared" ca="1" si="75"/>
        <v>0</v>
      </c>
      <c r="H813" s="73">
        <f t="shared" si="76"/>
        <v>13</v>
      </c>
      <c r="I813" s="73">
        <v>57</v>
      </c>
      <c r="J813" s="73">
        <v>2</v>
      </c>
      <c r="K813" s="72" t="str">
        <f t="shared" si="77"/>
        <v/>
      </c>
      <c r="L813" s="38" t="e">
        <f ca="1">VLOOKUP(B813,TA_Rubric!$A$1:$G$93,4+LEFT(Type!$B$1,1),)</f>
        <v>#N/A</v>
      </c>
    </row>
    <row r="814" spans="1:12" ht="63.95" customHeight="1" x14ac:dyDescent="0.25">
      <c r="A814" s="39" t="str">
        <f t="shared" ca="1" si="73"/>
        <v/>
      </c>
      <c r="B814" s="39" t="str">
        <f t="shared" ca="1" si="74"/>
        <v/>
      </c>
      <c r="C814" s="49"/>
      <c r="D814" s="16" t="b">
        <f t="shared" ca="1" si="78"/>
        <v>0</v>
      </c>
      <c r="E814" s="42" t="str">
        <f ca="1">_xlfn.IFNA(VLOOKUP(B814,Rubric[],2+VALUE(LEFT(Type!$B$1,1)),),"")</f>
        <v/>
      </c>
      <c r="F814" s="42" t="str">
        <f ca="1">_xlfn.IFNA(VLOOKUP(A814,Table4[[#All],[Id_Serv]:[Dsg_EN Servico]],2+VALUE(LEFT(Type!$B$1,1)),0),"")</f>
        <v/>
      </c>
      <c r="G814" s="43" t="b">
        <f t="shared" ca="1" si="75"/>
        <v>0</v>
      </c>
      <c r="H814" s="73">
        <f t="shared" si="76"/>
        <v>13</v>
      </c>
      <c r="I814" s="73">
        <v>58</v>
      </c>
      <c r="J814" s="73">
        <v>2</v>
      </c>
      <c r="K814" s="72" t="str">
        <f t="shared" si="77"/>
        <v/>
      </c>
      <c r="L814" s="38" t="e">
        <f ca="1">VLOOKUP(B814,TA_Rubric!$A$1:$G$93,4+LEFT(Type!$B$1,1),)</f>
        <v>#N/A</v>
      </c>
    </row>
    <row r="815" spans="1:12" ht="63.95" customHeight="1" x14ac:dyDescent="0.25">
      <c r="A815" s="39" t="str">
        <f t="shared" ca="1" si="73"/>
        <v/>
      </c>
      <c r="B815" s="39" t="str">
        <f t="shared" ca="1" si="74"/>
        <v/>
      </c>
      <c r="C815" s="49"/>
      <c r="D815" s="16" t="b">
        <f t="shared" ca="1" si="78"/>
        <v>0</v>
      </c>
      <c r="E815" s="42" t="str">
        <f ca="1">_xlfn.IFNA(VLOOKUP(B815,Rubric[],2+VALUE(LEFT(Type!$B$1,1)),),"")</f>
        <v/>
      </c>
      <c r="F815" s="42" t="str">
        <f ca="1">_xlfn.IFNA(VLOOKUP(A815,Table4[[#All],[Id_Serv]:[Dsg_EN Servico]],2+VALUE(LEFT(Type!$B$1,1)),0),"")</f>
        <v/>
      </c>
      <c r="G815" s="43" t="b">
        <f t="shared" ca="1" si="75"/>
        <v>0</v>
      </c>
      <c r="H815" s="73">
        <f t="shared" si="76"/>
        <v>13</v>
      </c>
      <c r="I815" s="73">
        <v>59</v>
      </c>
      <c r="J815" s="73">
        <v>2</v>
      </c>
      <c r="K815" s="72" t="str">
        <f t="shared" si="77"/>
        <v/>
      </c>
      <c r="L815" s="38" t="e">
        <f ca="1">VLOOKUP(B815,TA_Rubric!$A$1:$G$93,4+LEFT(Type!$B$1,1),)</f>
        <v>#N/A</v>
      </c>
    </row>
    <row r="816" spans="1:12" ht="63.95" customHeight="1" x14ac:dyDescent="0.25">
      <c r="A816" s="39" t="str">
        <f t="shared" ca="1" si="73"/>
        <v/>
      </c>
      <c r="B816" s="39" t="str">
        <f t="shared" ca="1" si="74"/>
        <v/>
      </c>
      <c r="C816" s="49"/>
      <c r="D816" s="16" t="b">
        <f t="shared" ca="1" si="78"/>
        <v>0</v>
      </c>
      <c r="E816" s="42" t="str">
        <f ca="1">_xlfn.IFNA(VLOOKUP(B816,Rubric[],2+VALUE(LEFT(Type!$B$1,1)),),"")</f>
        <v/>
      </c>
      <c r="F816" s="42" t="str">
        <f ca="1">_xlfn.IFNA(VLOOKUP(A816,Table4[[#All],[Id_Serv]:[Dsg_EN Servico]],2+VALUE(LEFT(Type!$B$1,1)),0),"")</f>
        <v/>
      </c>
      <c r="G816" s="43" t="b">
        <f t="shared" ca="1" si="75"/>
        <v>0</v>
      </c>
      <c r="H816" s="73">
        <f t="shared" si="76"/>
        <v>13</v>
      </c>
      <c r="I816" s="73">
        <v>60</v>
      </c>
      <c r="J816" s="73">
        <v>2</v>
      </c>
      <c r="K816" s="72" t="str">
        <f t="shared" si="77"/>
        <v/>
      </c>
      <c r="L816" s="38" t="e">
        <f ca="1">VLOOKUP(B816,TA_Rubric!$A$1:$G$93,4+LEFT(Type!$B$1,1),)</f>
        <v>#N/A</v>
      </c>
    </row>
    <row r="817" spans="1:12" ht="63.95" customHeight="1" x14ac:dyDescent="0.25">
      <c r="A817" s="39" t="str">
        <f t="shared" ca="1" si="73"/>
        <v/>
      </c>
      <c r="B817" s="39" t="str">
        <f t="shared" ca="1" si="74"/>
        <v/>
      </c>
      <c r="C817" s="49"/>
      <c r="D817" s="16" t="b">
        <f t="shared" ca="1" si="78"/>
        <v>0</v>
      </c>
      <c r="E817" s="42" t="str">
        <f ca="1">_xlfn.IFNA(VLOOKUP(B817,Rubric[],2+VALUE(LEFT(Type!$B$1,1)),),"")</f>
        <v/>
      </c>
      <c r="F817" s="42" t="str">
        <f ca="1">_xlfn.IFNA(VLOOKUP(A817,Table4[[#All],[Id_Serv]:[Dsg_EN Servico]],2+VALUE(LEFT(Type!$B$1,1)),0),"")</f>
        <v/>
      </c>
      <c r="G817" s="43" t="b">
        <f t="shared" ca="1" si="75"/>
        <v>0</v>
      </c>
      <c r="H817" s="73">
        <f t="shared" si="76"/>
        <v>13</v>
      </c>
      <c r="I817" s="73">
        <v>61</v>
      </c>
      <c r="J817" s="73">
        <v>2</v>
      </c>
      <c r="K817" s="72" t="str">
        <f t="shared" si="77"/>
        <v/>
      </c>
      <c r="L817" s="38" t="e">
        <f ca="1">VLOOKUP(B817,TA_Rubric!$A$1:$G$93,4+LEFT(Type!$B$1,1),)</f>
        <v>#N/A</v>
      </c>
    </row>
    <row r="818" spans="1:12" ht="63.95" customHeight="1" x14ac:dyDescent="0.25">
      <c r="A818" s="39" t="str">
        <f t="shared" ca="1" si="73"/>
        <v/>
      </c>
      <c r="B818" s="39" t="str">
        <f t="shared" ca="1" si="74"/>
        <v/>
      </c>
      <c r="C818" s="49"/>
      <c r="D818" s="16" t="b">
        <f t="shared" ca="1" si="78"/>
        <v>0</v>
      </c>
      <c r="E818" s="42" t="str">
        <f ca="1">_xlfn.IFNA(VLOOKUP(B818,Rubric[],2+VALUE(LEFT(Type!$B$1,1)),),"")</f>
        <v/>
      </c>
      <c r="F818" s="42" t="str">
        <f ca="1">_xlfn.IFNA(VLOOKUP(A818,Table4[[#All],[Id_Serv]:[Dsg_EN Servico]],2+VALUE(LEFT(Type!$B$1,1)),0),"")</f>
        <v/>
      </c>
      <c r="G818" s="43" t="b">
        <f t="shared" ca="1" si="75"/>
        <v>0</v>
      </c>
      <c r="H818" s="73">
        <f t="shared" si="76"/>
        <v>13</v>
      </c>
      <c r="I818" s="73">
        <v>62</v>
      </c>
      <c r="J818" s="73">
        <v>2</v>
      </c>
      <c r="K818" s="72" t="str">
        <f t="shared" si="77"/>
        <v/>
      </c>
      <c r="L818" s="38" t="e">
        <f ca="1">VLOOKUP(B818,TA_Rubric!$A$1:$G$93,4+LEFT(Type!$B$1,1),)</f>
        <v>#N/A</v>
      </c>
    </row>
    <row r="819" spans="1:12" ht="63.95" customHeight="1" x14ac:dyDescent="0.25">
      <c r="A819" s="39" t="str">
        <f t="shared" ca="1" si="73"/>
        <v/>
      </c>
      <c r="B819" s="39" t="str">
        <f t="shared" ca="1" si="74"/>
        <v/>
      </c>
      <c r="C819" s="49"/>
      <c r="D819" s="16" t="b">
        <f t="shared" ca="1" si="78"/>
        <v>0</v>
      </c>
      <c r="E819" s="42" t="str">
        <f ca="1">_xlfn.IFNA(VLOOKUP(B819,Rubric[],2+VALUE(LEFT(Type!$B$1,1)),),"")</f>
        <v/>
      </c>
      <c r="F819" s="42" t="str">
        <f ca="1">_xlfn.IFNA(VLOOKUP(A819,Table4[[#All],[Id_Serv]:[Dsg_EN Servico]],2+VALUE(LEFT(Type!$B$1,1)),0),"")</f>
        <v/>
      </c>
      <c r="G819" s="43" t="b">
        <f t="shared" ca="1" si="75"/>
        <v>0</v>
      </c>
      <c r="H819" s="73">
        <f t="shared" si="76"/>
        <v>13</v>
      </c>
      <c r="I819" s="73">
        <v>63</v>
      </c>
      <c r="J819" s="73">
        <v>2</v>
      </c>
      <c r="K819" s="72" t="str">
        <f t="shared" si="77"/>
        <v/>
      </c>
      <c r="L819" s="38" t="e">
        <f ca="1">VLOOKUP(B819,TA_Rubric!$A$1:$G$93,4+LEFT(Type!$B$1,1),)</f>
        <v>#N/A</v>
      </c>
    </row>
    <row r="820" spans="1:12" ht="63.95" customHeight="1" x14ac:dyDescent="0.25">
      <c r="A820" s="39" t="str">
        <f t="shared" ca="1" si="73"/>
        <v/>
      </c>
      <c r="B820" s="39" t="str">
        <f t="shared" ca="1" si="74"/>
        <v/>
      </c>
      <c r="C820" s="49"/>
      <c r="D820" s="16" t="b">
        <f t="shared" ca="1" si="78"/>
        <v>0</v>
      </c>
      <c r="E820" s="42" t="str">
        <f ca="1">_xlfn.IFNA(VLOOKUP(B820,Rubric[],2+VALUE(LEFT(Type!$B$1,1)),),"")</f>
        <v/>
      </c>
      <c r="F820" s="42" t="str">
        <f ca="1">_xlfn.IFNA(VLOOKUP(A820,Table4[[#All],[Id_Serv]:[Dsg_EN Servico]],2+VALUE(LEFT(Type!$B$1,1)),0),"")</f>
        <v/>
      </c>
      <c r="G820" s="43" t="b">
        <f t="shared" ca="1" si="75"/>
        <v>0</v>
      </c>
      <c r="H820" s="73">
        <f t="shared" si="76"/>
        <v>13</v>
      </c>
      <c r="I820" s="73">
        <v>64</v>
      </c>
      <c r="J820" s="73">
        <v>2</v>
      </c>
      <c r="K820" s="72" t="str">
        <f t="shared" si="77"/>
        <v/>
      </c>
      <c r="L820" s="38" t="e">
        <f ca="1">VLOOKUP(B820,TA_Rubric!$A$1:$G$93,4+LEFT(Type!$B$1,1),)</f>
        <v>#N/A</v>
      </c>
    </row>
    <row r="821" spans="1:12" ht="63.95" customHeight="1" x14ac:dyDescent="0.25">
      <c r="A821" s="39" t="str">
        <f t="shared" ca="1" si="73"/>
        <v/>
      </c>
      <c r="B821" s="39" t="str">
        <f t="shared" ca="1" si="74"/>
        <v/>
      </c>
      <c r="C821" s="49"/>
      <c r="D821" s="16" t="b">
        <f t="shared" ca="1" si="78"/>
        <v>0</v>
      </c>
      <c r="E821" s="42" t="str">
        <f ca="1">_xlfn.IFNA(VLOOKUP(B821,Rubric[],2+VALUE(LEFT(Type!$B$1,1)),),"")</f>
        <v/>
      </c>
      <c r="F821" s="42" t="str">
        <f ca="1">_xlfn.IFNA(VLOOKUP(A821,Table4[[#All],[Id_Serv]:[Dsg_EN Servico]],2+VALUE(LEFT(Type!$B$1,1)),0),"")</f>
        <v/>
      </c>
      <c r="G821" s="43" t="b">
        <f t="shared" ca="1" si="75"/>
        <v>0</v>
      </c>
      <c r="H821" s="73">
        <f t="shared" si="76"/>
        <v>13</v>
      </c>
      <c r="I821" s="73">
        <v>65</v>
      </c>
      <c r="J821" s="73">
        <v>2</v>
      </c>
      <c r="K821" s="72" t="str">
        <f t="shared" si="77"/>
        <v/>
      </c>
      <c r="L821" s="38" t="e">
        <f ca="1">VLOOKUP(B821,TA_Rubric!$A$1:$G$93,4+LEFT(Type!$B$1,1),)</f>
        <v>#N/A</v>
      </c>
    </row>
    <row r="822" spans="1:12" ht="63.95" customHeight="1" x14ac:dyDescent="0.25">
      <c r="A822" s="39" t="str">
        <f t="shared" ca="1" si="73"/>
        <v/>
      </c>
      <c r="B822" s="39" t="str">
        <f t="shared" ca="1" si="74"/>
        <v/>
      </c>
      <c r="C822" s="49"/>
      <c r="D822" s="16" t="b">
        <f t="shared" ca="1" si="78"/>
        <v>0</v>
      </c>
      <c r="E822" s="42" t="str">
        <f ca="1">_xlfn.IFNA(VLOOKUP(B822,Rubric[],2+VALUE(LEFT(Type!$B$1,1)),),"")</f>
        <v/>
      </c>
      <c r="F822" s="42" t="str">
        <f ca="1">_xlfn.IFNA(VLOOKUP(A822,Table4[[#All],[Id_Serv]:[Dsg_EN Servico]],2+VALUE(LEFT(Type!$B$1,1)),0),"")</f>
        <v/>
      </c>
      <c r="G822" s="43" t="b">
        <f t="shared" ca="1" si="75"/>
        <v>0</v>
      </c>
      <c r="H822" s="73">
        <f t="shared" si="76"/>
        <v>13</v>
      </c>
      <c r="I822" s="73">
        <v>66</v>
      </c>
      <c r="J822" s="73">
        <v>2</v>
      </c>
      <c r="K822" s="72" t="str">
        <f t="shared" si="77"/>
        <v/>
      </c>
      <c r="L822" s="38" t="e">
        <f ca="1">VLOOKUP(B822,TA_Rubric!$A$1:$G$93,4+LEFT(Type!$B$1,1),)</f>
        <v>#N/A</v>
      </c>
    </row>
    <row r="823" spans="1:12" ht="63.95" customHeight="1" x14ac:dyDescent="0.25">
      <c r="A823" s="39" t="str">
        <f t="shared" ca="1" si="73"/>
        <v/>
      </c>
      <c r="B823" s="39" t="str">
        <f t="shared" ca="1" si="74"/>
        <v/>
      </c>
      <c r="C823" s="49"/>
      <c r="D823" s="16" t="b">
        <f t="shared" ca="1" si="78"/>
        <v>0</v>
      </c>
      <c r="E823" s="42" t="str">
        <f ca="1">_xlfn.IFNA(VLOOKUP(B823,Rubric[],2+VALUE(LEFT(Type!$B$1,1)),),"")</f>
        <v/>
      </c>
      <c r="F823" s="42" t="str">
        <f ca="1">_xlfn.IFNA(VLOOKUP(A823,Table4[[#All],[Id_Serv]:[Dsg_EN Servico]],2+VALUE(LEFT(Type!$B$1,1)),0),"")</f>
        <v/>
      </c>
      <c r="G823" s="43" t="b">
        <f t="shared" ca="1" si="75"/>
        <v>0</v>
      </c>
      <c r="H823" s="73">
        <f t="shared" si="76"/>
        <v>13</v>
      </c>
      <c r="I823" s="73">
        <v>67</v>
      </c>
      <c r="J823" s="73">
        <v>2</v>
      </c>
      <c r="K823" s="72" t="str">
        <f t="shared" si="77"/>
        <v/>
      </c>
      <c r="L823" s="38" t="e">
        <f ca="1">VLOOKUP(B823,TA_Rubric!$A$1:$G$93,4+LEFT(Type!$B$1,1),)</f>
        <v>#N/A</v>
      </c>
    </row>
    <row r="824" spans="1:12" ht="63.95" customHeight="1" x14ac:dyDescent="0.25">
      <c r="A824" s="39" t="str">
        <f t="shared" ca="1" si="73"/>
        <v/>
      </c>
      <c r="B824" s="39" t="str">
        <f t="shared" ca="1" si="74"/>
        <v/>
      </c>
      <c r="C824" s="49"/>
      <c r="D824" s="16" t="b">
        <f t="shared" ca="1" si="78"/>
        <v>0</v>
      </c>
      <c r="E824" s="42" t="str">
        <f ca="1">_xlfn.IFNA(VLOOKUP(B824,Rubric[],2+VALUE(LEFT(Type!$B$1,1)),),"")</f>
        <v/>
      </c>
      <c r="F824" s="42" t="str">
        <f ca="1">_xlfn.IFNA(VLOOKUP(A824,Table4[[#All],[Id_Serv]:[Dsg_EN Servico]],2+VALUE(LEFT(Type!$B$1,1)),0),"")</f>
        <v/>
      </c>
      <c r="G824" s="43" t="b">
        <f t="shared" ca="1" si="75"/>
        <v>0</v>
      </c>
      <c r="H824" s="73">
        <f t="shared" si="76"/>
        <v>13</v>
      </c>
      <c r="I824" s="73">
        <v>68</v>
      </c>
      <c r="J824" s="73">
        <v>2</v>
      </c>
      <c r="K824" s="72" t="str">
        <f t="shared" si="77"/>
        <v/>
      </c>
      <c r="L824" s="38" t="e">
        <f ca="1">VLOOKUP(B824,TA_Rubric!$A$1:$G$93,4+LEFT(Type!$B$1,1),)</f>
        <v>#N/A</v>
      </c>
    </row>
    <row r="825" spans="1:12" ht="63.95" customHeight="1" x14ac:dyDescent="0.25">
      <c r="A825" s="39" t="str">
        <f t="shared" ca="1" si="73"/>
        <v/>
      </c>
      <c r="B825" s="39" t="str">
        <f t="shared" ca="1" si="74"/>
        <v/>
      </c>
      <c r="C825" s="49"/>
      <c r="D825" s="16" t="b">
        <f t="shared" ca="1" si="78"/>
        <v>0</v>
      </c>
      <c r="E825" s="42" t="str">
        <f ca="1">_xlfn.IFNA(VLOOKUP(B825,Rubric[],2+VALUE(LEFT(Type!$B$1,1)),),"")</f>
        <v/>
      </c>
      <c r="F825" s="42" t="str">
        <f ca="1">_xlfn.IFNA(VLOOKUP(A825,Table4[[#All],[Id_Serv]:[Dsg_EN Servico]],2+VALUE(LEFT(Type!$B$1,1)),0),"")</f>
        <v/>
      </c>
      <c r="G825" s="43" t="b">
        <f t="shared" ca="1" si="75"/>
        <v>0</v>
      </c>
      <c r="H825" s="73">
        <f t="shared" si="76"/>
        <v>13</v>
      </c>
      <c r="I825" s="73">
        <v>69</v>
      </c>
      <c r="J825" s="73">
        <v>2</v>
      </c>
      <c r="K825" s="72" t="str">
        <f t="shared" si="77"/>
        <v/>
      </c>
      <c r="L825" s="38" t="e">
        <f ca="1">VLOOKUP(B825,TA_Rubric!$A$1:$G$93,4+LEFT(Type!$B$1,1),)</f>
        <v>#N/A</v>
      </c>
    </row>
    <row r="826" spans="1:12" ht="63.95" customHeight="1" x14ac:dyDescent="0.25">
      <c r="A826" s="39" t="str">
        <f t="shared" ca="1" si="73"/>
        <v/>
      </c>
      <c r="B826" s="39" t="str">
        <f t="shared" ca="1" si="74"/>
        <v/>
      </c>
      <c r="C826" s="49"/>
      <c r="D826" s="16" t="b">
        <f t="shared" ca="1" si="78"/>
        <v>0</v>
      </c>
      <c r="E826" s="42" t="str">
        <f ca="1">_xlfn.IFNA(VLOOKUP(B826,Rubric[],2+VALUE(LEFT(Type!$B$1,1)),),"")</f>
        <v/>
      </c>
      <c r="F826" s="42" t="str">
        <f ca="1">_xlfn.IFNA(VLOOKUP(A826,Table4[[#All],[Id_Serv]:[Dsg_EN Servico]],2+VALUE(LEFT(Type!$B$1,1)),0),"")</f>
        <v/>
      </c>
      <c r="G826" s="43" t="b">
        <f t="shared" ca="1" si="75"/>
        <v>0</v>
      </c>
      <c r="H826" s="73">
        <f t="shared" si="76"/>
        <v>13</v>
      </c>
      <c r="I826" s="73">
        <v>70</v>
      </c>
      <c r="J826" s="73">
        <v>2</v>
      </c>
      <c r="K826" s="72" t="str">
        <f t="shared" si="77"/>
        <v/>
      </c>
      <c r="L826" s="38" t="e">
        <f ca="1">VLOOKUP(B826,TA_Rubric!$A$1:$G$93,4+LEFT(Type!$B$1,1),)</f>
        <v>#N/A</v>
      </c>
    </row>
    <row r="827" spans="1:12" ht="63.95" customHeight="1" x14ac:dyDescent="0.25">
      <c r="A827" s="39" t="str">
        <f t="shared" ca="1" si="73"/>
        <v/>
      </c>
      <c r="B827" s="39" t="str">
        <f t="shared" ca="1" si="74"/>
        <v/>
      </c>
      <c r="C827" s="49"/>
      <c r="D827" s="16" t="b">
        <f t="shared" ca="1" si="78"/>
        <v>0</v>
      </c>
      <c r="E827" s="42" t="str">
        <f ca="1">_xlfn.IFNA(VLOOKUP(B827,Rubric[],2+VALUE(LEFT(Type!$B$1,1)),),"")</f>
        <v/>
      </c>
      <c r="F827" s="42" t="str">
        <f ca="1">_xlfn.IFNA(VLOOKUP(A827,Table4[[#All],[Id_Serv]:[Dsg_EN Servico]],2+VALUE(LEFT(Type!$B$1,1)),0),"")</f>
        <v/>
      </c>
      <c r="G827" s="43" t="b">
        <f t="shared" ca="1" si="75"/>
        <v>0</v>
      </c>
      <c r="H827" s="73">
        <f t="shared" si="76"/>
        <v>13</v>
      </c>
      <c r="I827" s="73">
        <v>71</v>
      </c>
      <c r="J827" s="73">
        <v>2</v>
      </c>
      <c r="K827" s="72" t="str">
        <f t="shared" si="77"/>
        <v/>
      </c>
      <c r="L827" s="38" t="e">
        <f ca="1">VLOOKUP(B827,TA_Rubric!$A$1:$G$93,4+LEFT(Type!$B$1,1),)</f>
        <v>#N/A</v>
      </c>
    </row>
    <row r="828" spans="1:12" ht="63.95" customHeight="1" x14ac:dyDescent="0.25">
      <c r="A828" s="39" t="str">
        <f t="shared" ca="1" si="73"/>
        <v/>
      </c>
      <c r="B828" s="39" t="str">
        <f t="shared" ca="1" si="74"/>
        <v/>
      </c>
      <c r="C828" s="49"/>
      <c r="D828" s="16" t="b">
        <f t="shared" ca="1" si="78"/>
        <v>0</v>
      </c>
      <c r="E828" s="42" t="str">
        <f ca="1">_xlfn.IFNA(VLOOKUP(B828,Rubric[],2+VALUE(LEFT(Type!$B$1,1)),),"")</f>
        <v/>
      </c>
      <c r="F828" s="42" t="str">
        <f ca="1">_xlfn.IFNA(VLOOKUP(A828,Table4[[#All],[Id_Serv]:[Dsg_EN Servico]],2+VALUE(LEFT(Type!$B$1,1)),0),"")</f>
        <v/>
      </c>
      <c r="G828" s="43" t="b">
        <f t="shared" ca="1" si="75"/>
        <v>0</v>
      </c>
      <c r="H828" s="73">
        <f t="shared" si="76"/>
        <v>13</v>
      </c>
      <c r="I828" s="73">
        <v>72</v>
      </c>
      <c r="J828" s="73">
        <v>2</v>
      </c>
      <c r="K828" s="72" t="str">
        <f t="shared" si="77"/>
        <v/>
      </c>
      <c r="L828" s="38" t="e">
        <f ca="1">VLOOKUP(B828,TA_Rubric!$A$1:$G$93,4+LEFT(Type!$B$1,1),)</f>
        <v>#N/A</v>
      </c>
    </row>
    <row r="829" spans="1:12" ht="63.95" customHeight="1" x14ac:dyDescent="0.25">
      <c r="A829" s="39" t="str">
        <f t="shared" ca="1" si="73"/>
        <v/>
      </c>
      <c r="B829" s="39" t="str">
        <f t="shared" ca="1" si="74"/>
        <v/>
      </c>
      <c r="C829" s="49"/>
      <c r="D829" s="16" t="b">
        <f t="shared" ca="1" si="78"/>
        <v>0</v>
      </c>
      <c r="E829" s="42" t="str">
        <f ca="1">_xlfn.IFNA(VLOOKUP(B829,Rubric[],2+VALUE(LEFT(Type!$B$1,1)),),"")</f>
        <v/>
      </c>
      <c r="F829" s="42" t="str">
        <f ca="1">_xlfn.IFNA(VLOOKUP(A829,Table4[[#All],[Id_Serv]:[Dsg_EN Servico]],2+VALUE(LEFT(Type!$B$1,1)),0),"")</f>
        <v/>
      </c>
      <c r="G829" s="43" t="b">
        <f t="shared" ca="1" si="75"/>
        <v>0</v>
      </c>
      <c r="H829" s="73">
        <f t="shared" si="76"/>
        <v>13</v>
      </c>
      <c r="I829" s="73">
        <v>73</v>
      </c>
      <c r="J829" s="73">
        <v>2</v>
      </c>
      <c r="K829" s="72" t="str">
        <f t="shared" si="77"/>
        <v/>
      </c>
      <c r="L829" s="38" t="e">
        <f ca="1">VLOOKUP(B829,TA_Rubric!$A$1:$G$93,4+LEFT(Type!$B$1,1),)</f>
        <v>#N/A</v>
      </c>
    </row>
    <row r="830" spans="1:12" ht="63.95" customHeight="1" x14ac:dyDescent="0.25">
      <c r="A830" s="39" t="str">
        <f t="shared" ca="1" si="73"/>
        <v/>
      </c>
      <c r="B830" s="39" t="str">
        <f t="shared" ca="1" si="74"/>
        <v/>
      </c>
      <c r="C830" s="49"/>
      <c r="D830" s="16" t="b">
        <f t="shared" ca="1" si="78"/>
        <v>0</v>
      </c>
      <c r="E830" s="42" t="str">
        <f ca="1">_xlfn.IFNA(VLOOKUP(B830,Rubric[],2+VALUE(LEFT(Type!$B$1,1)),),"")</f>
        <v/>
      </c>
      <c r="F830" s="42" t="str">
        <f ca="1">_xlfn.IFNA(VLOOKUP(A830,Table4[[#All],[Id_Serv]:[Dsg_EN Servico]],2+VALUE(LEFT(Type!$B$1,1)),0),"")</f>
        <v/>
      </c>
      <c r="G830" s="43" t="b">
        <f t="shared" ca="1" si="75"/>
        <v>0</v>
      </c>
      <c r="H830" s="73">
        <f t="shared" si="76"/>
        <v>13</v>
      </c>
      <c r="I830" s="73">
        <v>74</v>
      </c>
      <c r="J830" s="73">
        <v>2</v>
      </c>
      <c r="K830" s="72" t="str">
        <f t="shared" si="77"/>
        <v/>
      </c>
      <c r="L830" s="38" t="e">
        <f ca="1">VLOOKUP(B830,TA_Rubric!$A$1:$G$93,4+LEFT(Type!$B$1,1),)</f>
        <v>#N/A</v>
      </c>
    </row>
    <row r="831" spans="1:12" ht="63.95" customHeight="1" x14ac:dyDescent="0.25">
      <c r="A831" s="39" t="str">
        <f t="shared" ca="1" si="73"/>
        <v/>
      </c>
      <c r="B831" s="39" t="str">
        <f t="shared" ca="1" si="74"/>
        <v/>
      </c>
      <c r="C831" s="49"/>
      <c r="D831" s="16" t="b">
        <f t="shared" ca="1" si="78"/>
        <v>0</v>
      </c>
      <c r="E831" s="42" t="str">
        <f ca="1">_xlfn.IFNA(VLOOKUP(B831,Rubric[],2+VALUE(LEFT(Type!$B$1,1)),),"")</f>
        <v/>
      </c>
      <c r="F831" s="42" t="str">
        <f ca="1">_xlfn.IFNA(VLOOKUP(A831,Table4[[#All],[Id_Serv]:[Dsg_EN Servico]],2+VALUE(LEFT(Type!$B$1,1)),0),"")</f>
        <v/>
      </c>
      <c r="G831" s="43" t="b">
        <f t="shared" ca="1" si="75"/>
        <v>0</v>
      </c>
      <c r="H831" s="73">
        <f t="shared" si="76"/>
        <v>13</v>
      </c>
      <c r="I831" s="73">
        <v>75</v>
      </c>
      <c r="J831" s="73">
        <v>2</v>
      </c>
      <c r="K831" s="72" t="str">
        <f t="shared" si="77"/>
        <v/>
      </c>
      <c r="L831" s="38" t="e">
        <f ca="1">VLOOKUP(B831,TA_Rubric!$A$1:$G$93,4+LEFT(Type!$B$1,1),)</f>
        <v>#N/A</v>
      </c>
    </row>
    <row r="832" spans="1:12" ht="63.95" customHeight="1" x14ac:dyDescent="0.25">
      <c r="A832" s="39" t="str">
        <f t="shared" ca="1" si="73"/>
        <v/>
      </c>
      <c r="B832" s="39" t="str">
        <f t="shared" ca="1" si="74"/>
        <v/>
      </c>
      <c r="C832" s="49"/>
      <c r="D832" s="16" t="b">
        <f t="shared" ca="1" si="78"/>
        <v>0</v>
      </c>
      <c r="E832" s="42" t="str">
        <f ca="1">_xlfn.IFNA(VLOOKUP(B832,Rubric[],2+VALUE(LEFT(Type!$B$1,1)),),"")</f>
        <v/>
      </c>
      <c r="F832" s="42" t="str">
        <f ca="1">_xlfn.IFNA(VLOOKUP(A832,Table4[[#All],[Id_Serv]:[Dsg_EN Servico]],2+VALUE(LEFT(Type!$B$1,1)),0),"")</f>
        <v/>
      </c>
      <c r="G832" s="43" t="b">
        <f t="shared" ca="1" si="75"/>
        <v>0</v>
      </c>
      <c r="H832" s="73">
        <f t="shared" si="76"/>
        <v>13</v>
      </c>
      <c r="I832" s="73">
        <v>76</v>
      </c>
      <c r="J832" s="73">
        <v>2</v>
      </c>
      <c r="K832" s="72" t="str">
        <f t="shared" si="77"/>
        <v/>
      </c>
      <c r="L832" s="38" t="e">
        <f ca="1">VLOOKUP(B832,TA_Rubric!$A$1:$G$93,4+LEFT(Type!$B$1,1),)</f>
        <v>#N/A</v>
      </c>
    </row>
    <row r="833" spans="1:12" ht="63.95" customHeight="1" x14ac:dyDescent="0.25">
      <c r="A833" s="39" t="str">
        <f t="shared" ca="1" si="73"/>
        <v/>
      </c>
      <c r="B833" s="39" t="str">
        <f t="shared" ca="1" si="74"/>
        <v/>
      </c>
      <c r="C833" s="49"/>
      <c r="D833" s="16" t="b">
        <f t="shared" ca="1" si="78"/>
        <v>0</v>
      </c>
      <c r="E833" s="42" t="str">
        <f ca="1">_xlfn.IFNA(VLOOKUP(B833,Rubric[],2+VALUE(LEFT(Type!$B$1,1)),),"")</f>
        <v/>
      </c>
      <c r="F833" s="42" t="str">
        <f ca="1">_xlfn.IFNA(VLOOKUP(A833,Table4[[#All],[Id_Serv]:[Dsg_EN Servico]],2+VALUE(LEFT(Type!$B$1,1)),0),"")</f>
        <v/>
      </c>
      <c r="G833" s="43" t="b">
        <f t="shared" ca="1" si="75"/>
        <v>0</v>
      </c>
      <c r="H833" s="73">
        <f t="shared" si="76"/>
        <v>13</v>
      </c>
      <c r="I833" s="73">
        <v>77</v>
      </c>
      <c r="J833" s="73">
        <v>2</v>
      </c>
      <c r="K833" s="72" t="str">
        <f t="shared" si="77"/>
        <v/>
      </c>
      <c r="L833" s="38" t="e">
        <f ca="1">VLOOKUP(B833,TA_Rubric!$A$1:$G$93,4+LEFT(Type!$B$1,1),)</f>
        <v>#N/A</v>
      </c>
    </row>
    <row r="834" spans="1:12" ht="63.95" customHeight="1" x14ac:dyDescent="0.25">
      <c r="A834" s="39" t="str">
        <f t="shared" ref="A834:A897" ca="1" si="79">INDIRECT("Type!"&amp;ADDRESS(H834,J834))</f>
        <v/>
      </c>
      <c r="B834" s="39" t="str">
        <f t="shared" ref="B834:B897" ca="1" si="80">IF(A834="","",I834)</f>
        <v/>
      </c>
      <c r="C834" s="49"/>
      <c r="D834" s="16" t="b">
        <f t="shared" ca="1" si="78"/>
        <v>0</v>
      </c>
      <c r="E834" s="42" t="str">
        <f ca="1">_xlfn.IFNA(VLOOKUP(B834,Rubric[],2+VALUE(LEFT(Type!$B$1,1)),),"")</f>
        <v/>
      </c>
      <c r="F834" s="42" t="str">
        <f ca="1">_xlfn.IFNA(VLOOKUP(A834,Table4[[#All],[Id_Serv]:[Dsg_EN Servico]],2+VALUE(LEFT(Type!$B$1,1)),0),"")</f>
        <v/>
      </c>
      <c r="G834" s="43" t="b">
        <f t="shared" ref="G834:G897" ca="1" si="81">IF(A834="",FALSE,INDIRECT("Type!"&amp;ADDRESS(H834,J834+2)))</f>
        <v>0</v>
      </c>
      <c r="H834" s="73">
        <f t="shared" si="76"/>
        <v>13</v>
      </c>
      <c r="I834" s="73">
        <v>78</v>
      </c>
      <c r="J834" s="73">
        <v>2</v>
      </c>
      <c r="K834" s="72" t="str">
        <f t="shared" si="77"/>
        <v/>
      </c>
      <c r="L834" s="38" t="e">
        <f ca="1">VLOOKUP(B834,TA_Rubric!$A$1:$G$93,4+LEFT(Type!$B$1,1),)</f>
        <v>#N/A</v>
      </c>
    </row>
    <row r="835" spans="1:12" ht="63.95" customHeight="1" x14ac:dyDescent="0.25">
      <c r="A835" s="39" t="str">
        <f t="shared" ca="1" si="79"/>
        <v/>
      </c>
      <c r="B835" s="39" t="str">
        <f t="shared" ca="1" si="80"/>
        <v/>
      </c>
      <c r="C835" s="49"/>
      <c r="D835" s="16" t="b">
        <f t="shared" ca="1" si="78"/>
        <v>0</v>
      </c>
      <c r="E835" s="42" t="str">
        <f ca="1">_xlfn.IFNA(VLOOKUP(B835,Rubric[],2+VALUE(LEFT(Type!$B$1,1)),),"")</f>
        <v/>
      </c>
      <c r="F835" s="42" t="str">
        <f ca="1">_xlfn.IFNA(VLOOKUP(A835,Table4[[#All],[Id_Serv]:[Dsg_EN Servico]],2+VALUE(LEFT(Type!$B$1,1)),0),"")</f>
        <v/>
      </c>
      <c r="G835" s="43" t="b">
        <f t="shared" ca="1" si="81"/>
        <v>0</v>
      </c>
      <c r="H835" s="73">
        <f t="shared" ref="H835:H898" si="82">IF(I834&gt;I835,H834+1,H834)</f>
        <v>13</v>
      </c>
      <c r="I835" s="73">
        <v>79</v>
      </c>
      <c r="J835" s="73">
        <v>2</v>
      </c>
      <c r="K835" s="72" t="str">
        <f t="shared" ref="K835:K898" si="83">IF(C835&lt;&gt;"",1,"")</f>
        <v/>
      </c>
      <c r="L835" s="38" t="e">
        <f ca="1">VLOOKUP(B835,TA_Rubric!$A$1:$G$93,4+LEFT(Type!$B$1,1),)</f>
        <v>#N/A</v>
      </c>
    </row>
    <row r="836" spans="1:12" ht="63.95" customHeight="1" x14ac:dyDescent="0.25">
      <c r="A836" s="39" t="str">
        <f t="shared" ca="1" si="79"/>
        <v/>
      </c>
      <c r="B836" s="39" t="str">
        <f t="shared" ca="1" si="80"/>
        <v/>
      </c>
      <c r="C836" s="49"/>
      <c r="D836" s="16" t="b">
        <f t="shared" ca="1" si="78"/>
        <v>0</v>
      </c>
      <c r="E836" s="42" t="str">
        <f ca="1">_xlfn.IFNA(VLOOKUP(B836,Rubric[],2+VALUE(LEFT(Type!$B$1,1)),),"")</f>
        <v/>
      </c>
      <c r="F836" s="42" t="str">
        <f ca="1">_xlfn.IFNA(VLOOKUP(A836,Table4[[#All],[Id_Serv]:[Dsg_EN Servico]],2+VALUE(LEFT(Type!$B$1,1)),0),"")</f>
        <v/>
      </c>
      <c r="G836" s="43" t="b">
        <f t="shared" ca="1" si="81"/>
        <v>0</v>
      </c>
      <c r="H836" s="73">
        <f t="shared" si="82"/>
        <v>13</v>
      </c>
      <c r="I836" s="73">
        <v>80</v>
      </c>
      <c r="J836" s="73">
        <v>2</v>
      </c>
      <c r="K836" s="72" t="str">
        <f t="shared" si="83"/>
        <v/>
      </c>
      <c r="L836" s="38" t="e">
        <f ca="1">VLOOKUP(B836,TA_Rubric!$A$1:$G$93,4+LEFT(Type!$B$1,1),)</f>
        <v>#N/A</v>
      </c>
    </row>
    <row r="837" spans="1:12" ht="63.95" customHeight="1" x14ac:dyDescent="0.25">
      <c r="A837" s="39" t="str">
        <f t="shared" ca="1" si="79"/>
        <v/>
      </c>
      <c r="B837" s="39" t="str">
        <f t="shared" ca="1" si="80"/>
        <v/>
      </c>
      <c r="C837" s="49"/>
      <c r="D837" s="16" t="b">
        <f t="shared" ca="1" si="78"/>
        <v>0</v>
      </c>
      <c r="E837" s="42" t="str">
        <f ca="1">_xlfn.IFNA(VLOOKUP(B837,Rubric[],2+VALUE(LEFT(Type!$B$1,1)),),"")</f>
        <v/>
      </c>
      <c r="F837" s="42" t="str">
        <f ca="1">_xlfn.IFNA(VLOOKUP(A837,Table4[[#All],[Id_Serv]:[Dsg_EN Servico]],2+VALUE(LEFT(Type!$B$1,1)),0),"")</f>
        <v/>
      </c>
      <c r="G837" s="43" t="b">
        <f t="shared" ca="1" si="81"/>
        <v>0</v>
      </c>
      <c r="H837" s="73">
        <f t="shared" si="82"/>
        <v>13</v>
      </c>
      <c r="I837" s="73">
        <v>81</v>
      </c>
      <c r="J837" s="73">
        <v>2</v>
      </c>
      <c r="K837" s="72" t="str">
        <f t="shared" si="83"/>
        <v/>
      </c>
      <c r="L837" s="38" t="e">
        <f ca="1">VLOOKUP(B837,TA_Rubric!$A$1:$G$93,4+LEFT(Type!$B$1,1),)</f>
        <v>#N/A</v>
      </c>
    </row>
    <row r="838" spans="1:12" ht="63.95" customHeight="1" x14ac:dyDescent="0.25">
      <c r="A838" s="39" t="str">
        <f t="shared" ca="1" si="79"/>
        <v/>
      </c>
      <c r="B838" s="39" t="str">
        <f t="shared" ca="1" si="80"/>
        <v/>
      </c>
      <c r="C838" s="49"/>
      <c r="D838" s="16" t="b">
        <f t="shared" ca="1" si="78"/>
        <v>0</v>
      </c>
      <c r="E838" s="42" t="str">
        <f ca="1">_xlfn.IFNA(VLOOKUP(B838,Rubric[],2+VALUE(LEFT(Type!$B$1,1)),),"")</f>
        <v/>
      </c>
      <c r="F838" s="42" t="str">
        <f ca="1">_xlfn.IFNA(VLOOKUP(A838,Table4[[#All],[Id_Serv]:[Dsg_EN Servico]],2+VALUE(LEFT(Type!$B$1,1)),0),"")</f>
        <v/>
      </c>
      <c r="G838" s="43" t="b">
        <f t="shared" ca="1" si="81"/>
        <v>0</v>
      </c>
      <c r="H838" s="73">
        <f t="shared" si="82"/>
        <v>13</v>
      </c>
      <c r="I838" s="73">
        <v>82</v>
      </c>
      <c r="J838" s="73">
        <v>2</v>
      </c>
      <c r="K838" s="72" t="str">
        <f t="shared" si="83"/>
        <v/>
      </c>
      <c r="L838" s="38" t="e">
        <f ca="1">VLOOKUP(B838,TA_Rubric!$A$1:$G$93,4+LEFT(Type!$B$1,1),)</f>
        <v>#N/A</v>
      </c>
    </row>
    <row r="839" spans="1:12" ht="63.95" customHeight="1" x14ac:dyDescent="0.25">
      <c r="A839" s="39" t="str">
        <f t="shared" ca="1" si="79"/>
        <v/>
      </c>
      <c r="B839" s="39" t="str">
        <f t="shared" ca="1" si="80"/>
        <v/>
      </c>
      <c r="C839" s="49"/>
      <c r="D839" s="16" t="b">
        <f t="shared" ca="1" si="78"/>
        <v>0</v>
      </c>
      <c r="E839" s="42" t="str">
        <f ca="1">_xlfn.IFNA(VLOOKUP(B839,Rubric[],2+VALUE(LEFT(Type!$B$1,1)),),"")</f>
        <v/>
      </c>
      <c r="F839" s="42" t="str">
        <f ca="1">_xlfn.IFNA(VLOOKUP(A839,Table4[[#All],[Id_Serv]:[Dsg_EN Servico]],2+VALUE(LEFT(Type!$B$1,1)),0),"")</f>
        <v/>
      </c>
      <c r="G839" s="43" t="b">
        <f t="shared" ca="1" si="81"/>
        <v>0</v>
      </c>
      <c r="H839" s="73">
        <f t="shared" si="82"/>
        <v>13</v>
      </c>
      <c r="I839" s="73">
        <v>83</v>
      </c>
      <c r="J839" s="73">
        <v>2</v>
      </c>
      <c r="K839" s="72" t="str">
        <f t="shared" si="83"/>
        <v/>
      </c>
      <c r="L839" s="38" t="e">
        <f ca="1">VLOOKUP(B839,TA_Rubric!$A$1:$G$93,4+LEFT(Type!$B$1,1),)</f>
        <v>#N/A</v>
      </c>
    </row>
    <row r="840" spans="1:12" ht="63.95" customHeight="1" x14ac:dyDescent="0.25">
      <c r="A840" s="39" t="str">
        <f t="shared" ca="1" si="79"/>
        <v/>
      </c>
      <c r="B840" s="39" t="str">
        <f t="shared" ca="1" si="80"/>
        <v/>
      </c>
      <c r="C840" s="49"/>
      <c r="D840" s="16" t="b">
        <f t="shared" ca="1" si="78"/>
        <v>0</v>
      </c>
      <c r="E840" s="42" t="str">
        <f ca="1">_xlfn.IFNA(VLOOKUP(B840,Rubric[],2+VALUE(LEFT(Type!$B$1,1)),),"")</f>
        <v/>
      </c>
      <c r="F840" s="42" t="str">
        <f ca="1">_xlfn.IFNA(VLOOKUP(A840,Table4[[#All],[Id_Serv]:[Dsg_EN Servico]],2+VALUE(LEFT(Type!$B$1,1)),0),"")</f>
        <v/>
      </c>
      <c r="G840" s="43" t="b">
        <f t="shared" ca="1" si="81"/>
        <v>0</v>
      </c>
      <c r="H840" s="73">
        <f t="shared" si="82"/>
        <v>13</v>
      </c>
      <c r="I840" s="73">
        <v>84</v>
      </c>
      <c r="J840" s="73">
        <v>2</v>
      </c>
      <c r="K840" s="72" t="str">
        <f t="shared" si="83"/>
        <v/>
      </c>
      <c r="L840" s="38" t="e">
        <f ca="1">VLOOKUP(B840,TA_Rubric!$A$1:$G$93,4+LEFT(Type!$B$1,1),)</f>
        <v>#N/A</v>
      </c>
    </row>
    <row r="841" spans="1:12" ht="63.95" customHeight="1" x14ac:dyDescent="0.25">
      <c r="A841" s="39" t="str">
        <f t="shared" ca="1" si="79"/>
        <v/>
      </c>
      <c r="B841" s="39" t="str">
        <f t="shared" ca="1" si="80"/>
        <v/>
      </c>
      <c r="C841" s="49"/>
      <c r="D841" s="16" t="b">
        <f t="shared" ca="1" si="78"/>
        <v>0</v>
      </c>
      <c r="E841" s="42" t="str">
        <f ca="1">_xlfn.IFNA(VLOOKUP(B841,Rubric[],2+VALUE(LEFT(Type!$B$1,1)),),"")</f>
        <v/>
      </c>
      <c r="F841" s="42" t="str">
        <f ca="1">_xlfn.IFNA(VLOOKUP(A841,Table4[[#All],[Id_Serv]:[Dsg_EN Servico]],2+VALUE(LEFT(Type!$B$1,1)),0),"")</f>
        <v/>
      </c>
      <c r="G841" s="43" t="b">
        <f t="shared" ca="1" si="81"/>
        <v>0</v>
      </c>
      <c r="H841" s="73">
        <f t="shared" si="82"/>
        <v>13</v>
      </c>
      <c r="I841" s="73">
        <v>85</v>
      </c>
      <c r="J841" s="73">
        <v>2</v>
      </c>
      <c r="K841" s="72" t="str">
        <f t="shared" si="83"/>
        <v/>
      </c>
      <c r="L841" s="38" t="e">
        <f ca="1">VLOOKUP(B841,TA_Rubric!$A$1:$G$93,4+LEFT(Type!$B$1,1),)</f>
        <v>#N/A</v>
      </c>
    </row>
    <row r="842" spans="1:12" ht="63.95" customHeight="1" x14ac:dyDescent="0.25">
      <c r="A842" s="38" t="str">
        <f t="shared" ca="1" si="79"/>
        <v/>
      </c>
      <c r="B842" s="38" t="str">
        <f t="shared" ca="1" si="80"/>
        <v/>
      </c>
      <c r="C842" s="49"/>
      <c r="D842" s="15" t="b">
        <f t="shared" ca="1" si="78"/>
        <v>0</v>
      </c>
      <c r="E842" s="40" t="str">
        <f ca="1">_xlfn.IFNA(VLOOKUP(B842,Rubric[],2+VALUE(LEFT(Type!$B$1,1)),),"")</f>
        <v/>
      </c>
      <c r="F842" s="40" t="str">
        <f ca="1">_xlfn.IFNA(VLOOKUP(A842,Table4[[#All],[Id_Serv]:[Dsg_EN Servico]],2+VALUE(LEFT(Type!$B$1,1)),0),"")</f>
        <v/>
      </c>
      <c r="G842" s="41" t="b">
        <f t="shared" ca="1" si="81"/>
        <v>0</v>
      </c>
      <c r="H842" s="72">
        <f t="shared" si="82"/>
        <v>14</v>
      </c>
      <c r="I842" s="72">
        <v>2</v>
      </c>
      <c r="J842" s="72">
        <v>2</v>
      </c>
      <c r="K842" s="72" t="str">
        <f t="shared" si="83"/>
        <v/>
      </c>
      <c r="L842" s="38" t="e">
        <f ca="1">VLOOKUP(B842,TA_Rubric!$A$1:$G$93,4+LEFT(Type!$B$1,1),)</f>
        <v>#N/A</v>
      </c>
    </row>
    <row r="843" spans="1:12" ht="63.95" customHeight="1" x14ac:dyDescent="0.25">
      <c r="A843" s="39" t="str">
        <f t="shared" ca="1" si="79"/>
        <v/>
      </c>
      <c r="B843" s="39" t="str">
        <f t="shared" ca="1" si="80"/>
        <v/>
      </c>
      <c r="C843" s="49"/>
      <c r="D843" s="16" t="b">
        <f t="shared" ca="1" si="78"/>
        <v>0</v>
      </c>
      <c r="E843" s="42" t="str">
        <f ca="1">_xlfn.IFNA(VLOOKUP(B843,Rubric[],2+VALUE(LEFT(Type!$B$1,1)),),"")</f>
        <v/>
      </c>
      <c r="F843" s="42" t="str">
        <f ca="1">_xlfn.IFNA(VLOOKUP(A843,Table4[[#All],[Id_Serv]:[Dsg_EN Servico]],2+VALUE(LEFT(Type!$B$1,1)),0),"")</f>
        <v/>
      </c>
      <c r="G843" s="43" t="b">
        <f t="shared" ca="1" si="81"/>
        <v>0</v>
      </c>
      <c r="H843" s="73">
        <f t="shared" si="82"/>
        <v>14</v>
      </c>
      <c r="I843" s="73">
        <v>3</v>
      </c>
      <c r="J843" s="73">
        <v>2</v>
      </c>
      <c r="K843" s="72" t="str">
        <f t="shared" si="83"/>
        <v/>
      </c>
      <c r="L843" s="38" t="e">
        <f ca="1">VLOOKUP(B843,TA_Rubric!$A$1:$G$93,4+LEFT(Type!$B$1,1),)</f>
        <v>#N/A</v>
      </c>
    </row>
    <row r="844" spans="1:12" ht="63.95" customHeight="1" x14ac:dyDescent="0.25">
      <c r="A844" s="39" t="str">
        <f t="shared" ca="1" si="79"/>
        <v/>
      </c>
      <c r="B844" s="39" t="str">
        <f t="shared" ca="1" si="80"/>
        <v/>
      </c>
      <c r="C844" s="49"/>
      <c r="D844" s="16" t="b">
        <f t="shared" ca="1" si="78"/>
        <v>0</v>
      </c>
      <c r="E844" s="42" t="str">
        <f ca="1">_xlfn.IFNA(VLOOKUP(B844,Rubric[],2+VALUE(LEFT(Type!$B$1,1)),),"")</f>
        <v/>
      </c>
      <c r="F844" s="42" t="str">
        <f ca="1">_xlfn.IFNA(VLOOKUP(A844,Table4[[#All],[Id_Serv]:[Dsg_EN Servico]],2+VALUE(LEFT(Type!$B$1,1)),0),"")</f>
        <v/>
      </c>
      <c r="G844" s="43" t="b">
        <f t="shared" ca="1" si="81"/>
        <v>0</v>
      </c>
      <c r="H844" s="73">
        <f t="shared" si="82"/>
        <v>14</v>
      </c>
      <c r="I844" s="73">
        <v>4</v>
      </c>
      <c r="J844" s="73">
        <v>2</v>
      </c>
      <c r="K844" s="72" t="str">
        <f t="shared" si="83"/>
        <v/>
      </c>
      <c r="L844" s="38" t="e">
        <f ca="1">VLOOKUP(B844,TA_Rubric!$A$1:$G$93,4+LEFT(Type!$B$1,1),)</f>
        <v>#N/A</v>
      </c>
    </row>
    <row r="845" spans="1:12" ht="63.95" customHeight="1" x14ac:dyDescent="0.25">
      <c r="A845" s="39" t="str">
        <f t="shared" ca="1" si="79"/>
        <v/>
      </c>
      <c r="B845" s="39" t="str">
        <f t="shared" ca="1" si="80"/>
        <v/>
      </c>
      <c r="C845" s="49"/>
      <c r="D845" s="16" t="b">
        <f t="shared" ca="1" si="78"/>
        <v>0</v>
      </c>
      <c r="E845" s="42" t="str">
        <f ca="1">_xlfn.IFNA(VLOOKUP(B845,Rubric[],2+VALUE(LEFT(Type!$B$1,1)),),"")</f>
        <v/>
      </c>
      <c r="F845" s="42" t="str">
        <f ca="1">_xlfn.IFNA(VLOOKUP(A845,Table4[[#All],[Id_Serv]:[Dsg_EN Servico]],2+VALUE(LEFT(Type!$B$1,1)),0),"")</f>
        <v/>
      </c>
      <c r="G845" s="43" t="b">
        <f t="shared" ca="1" si="81"/>
        <v>0</v>
      </c>
      <c r="H845" s="73">
        <f t="shared" si="82"/>
        <v>14</v>
      </c>
      <c r="I845" s="73">
        <v>5</v>
      </c>
      <c r="J845" s="73">
        <v>2</v>
      </c>
      <c r="K845" s="72" t="str">
        <f t="shared" si="83"/>
        <v/>
      </c>
      <c r="L845" s="38" t="e">
        <f ca="1">VLOOKUP(B845,TA_Rubric!$A$1:$G$93,4+LEFT(Type!$B$1,1),)</f>
        <v>#N/A</v>
      </c>
    </row>
    <row r="846" spans="1:12" ht="63.95" customHeight="1" x14ac:dyDescent="0.25">
      <c r="A846" s="39" t="str">
        <f t="shared" ca="1" si="79"/>
        <v/>
      </c>
      <c r="B846" s="39" t="str">
        <f t="shared" ca="1" si="80"/>
        <v/>
      </c>
      <c r="C846" s="49"/>
      <c r="D846" s="16" t="b">
        <f t="shared" ca="1" si="78"/>
        <v>0</v>
      </c>
      <c r="E846" s="42" t="str">
        <f ca="1">_xlfn.IFNA(VLOOKUP(B846,Rubric[],2+VALUE(LEFT(Type!$B$1,1)),),"")</f>
        <v/>
      </c>
      <c r="F846" s="42" t="str">
        <f ca="1">_xlfn.IFNA(VLOOKUP(A846,Table4[[#All],[Id_Serv]:[Dsg_EN Servico]],2+VALUE(LEFT(Type!$B$1,1)),0),"")</f>
        <v/>
      </c>
      <c r="G846" s="43" t="b">
        <f t="shared" ca="1" si="81"/>
        <v>0</v>
      </c>
      <c r="H846" s="73">
        <f t="shared" si="82"/>
        <v>14</v>
      </c>
      <c r="I846" s="73">
        <v>6</v>
      </c>
      <c r="J846" s="73">
        <v>2</v>
      </c>
      <c r="K846" s="72" t="str">
        <f t="shared" si="83"/>
        <v/>
      </c>
      <c r="L846" s="38" t="e">
        <f ca="1">VLOOKUP(B846,TA_Rubric!$A$1:$G$93,4+LEFT(Type!$B$1,1),)</f>
        <v>#N/A</v>
      </c>
    </row>
    <row r="847" spans="1:12" ht="63.95" customHeight="1" x14ac:dyDescent="0.25">
      <c r="A847" s="39" t="str">
        <f t="shared" ca="1" si="79"/>
        <v/>
      </c>
      <c r="B847" s="39" t="str">
        <f t="shared" ca="1" si="80"/>
        <v/>
      </c>
      <c r="C847" s="49"/>
      <c r="D847" s="16" t="b">
        <f t="shared" ca="1" si="78"/>
        <v>0</v>
      </c>
      <c r="E847" s="42" t="str">
        <f ca="1">_xlfn.IFNA(VLOOKUP(B847,Rubric[],2+VALUE(LEFT(Type!$B$1,1)),),"")</f>
        <v/>
      </c>
      <c r="F847" s="42" t="str">
        <f ca="1">_xlfn.IFNA(VLOOKUP(A847,Table4[[#All],[Id_Serv]:[Dsg_EN Servico]],2+VALUE(LEFT(Type!$B$1,1)),0),"")</f>
        <v/>
      </c>
      <c r="G847" s="43" t="b">
        <f t="shared" ca="1" si="81"/>
        <v>0</v>
      </c>
      <c r="H847" s="73">
        <f t="shared" si="82"/>
        <v>14</v>
      </c>
      <c r="I847" s="73">
        <v>7</v>
      </c>
      <c r="J847" s="73">
        <v>2</v>
      </c>
      <c r="K847" s="72" t="str">
        <f t="shared" si="83"/>
        <v/>
      </c>
      <c r="L847" s="38" t="e">
        <f ca="1">VLOOKUP(B847,TA_Rubric!$A$1:$G$93,4+LEFT(Type!$B$1,1),)</f>
        <v>#N/A</v>
      </c>
    </row>
    <row r="848" spans="1:12" ht="63.95" customHeight="1" x14ac:dyDescent="0.25">
      <c r="A848" s="39" t="str">
        <f t="shared" ca="1" si="79"/>
        <v/>
      </c>
      <c r="B848" s="39" t="str">
        <f t="shared" ca="1" si="80"/>
        <v/>
      </c>
      <c r="C848" s="49"/>
      <c r="D848" s="16" t="b">
        <f t="shared" ca="1" si="78"/>
        <v>0</v>
      </c>
      <c r="E848" s="42" t="str">
        <f ca="1">_xlfn.IFNA(VLOOKUP(B848,Rubric[],2+VALUE(LEFT(Type!$B$1,1)),),"")</f>
        <v/>
      </c>
      <c r="F848" s="42" t="str">
        <f ca="1">_xlfn.IFNA(VLOOKUP(A848,Table4[[#All],[Id_Serv]:[Dsg_EN Servico]],2+VALUE(LEFT(Type!$B$1,1)),0),"")</f>
        <v/>
      </c>
      <c r="G848" s="43" t="b">
        <f t="shared" ca="1" si="81"/>
        <v>0</v>
      </c>
      <c r="H848" s="73">
        <f t="shared" si="82"/>
        <v>14</v>
      </c>
      <c r="I848" s="73">
        <v>8</v>
      </c>
      <c r="J848" s="73">
        <v>2</v>
      </c>
      <c r="K848" s="72" t="str">
        <f t="shared" si="83"/>
        <v/>
      </c>
      <c r="L848" s="38" t="e">
        <f ca="1">VLOOKUP(B848,TA_Rubric!$A$1:$G$93,4+LEFT(Type!$B$1,1),)</f>
        <v>#N/A</v>
      </c>
    </row>
    <row r="849" spans="1:12" ht="63.95" customHeight="1" x14ac:dyDescent="0.25">
      <c r="A849" s="39" t="str">
        <f t="shared" ca="1" si="79"/>
        <v/>
      </c>
      <c r="B849" s="39" t="str">
        <f t="shared" ca="1" si="80"/>
        <v/>
      </c>
      <c r="C849" s="49"/>
      <c r="D849" s="16" t="b">
        <f t="shared" ca="1" si="78"/>
        <v>0</v>
      </c>
      <c r="E849" s="42" t="str">
        <f ca="1">_xlfn.IFNA(VLOOKUP(B849,Rubric[],2+VALUE(LEFT(Type!$B$1,1)),),"")</f>
        <v/>
      </c>
      <c r="F849" s="42" t="str">
        <f ca="1">_xlfn.IFNA(VLOOKUP(A849,Table4[[#All],[Id_Serv]:[Dsg_EN Servico]],2+VALUE(LEFT(Type!$B$1,1)),0),"")</f>
        <v/>
      </c>
      <c r="G849" s="43" t="b">
        <f t="shared" ca="1" si="81"/>
        <v>0</v>
      </c>
      <c r="H849" s="73">
        <f t="shared" si="82"/>
        <v>14</v>
      </c>
      <c r="I849" s="73">
        <v>9</v>
      </c>
      <c r="J849" s="73">
        <v>2</v>
      </c>
      <c r="K849" s="72" t="str">
        <f t="shared" si="83"/>
        <v/>
      </c>
      <c r="L849" s="38" t="e">
        <f ca="1">VLOOKUP(B849,TA_Rubric!$A$1:$G$93,4+LEFT(Type!$B$1,1),)</f>
        <v>#N/A</v>
      </c>
    </row>
    <row r="850" spans="1:12" ht="63.95" customHeight="1" x14ac:dyDescent="0.25">
      <c r="A850" s="39" t="str">
        <f t="shared" ca="1" si="79"/>
        <v/>
      </c>
      <c r="B850" s="39" t="str">
        <f t="shared" ca="1" si="80"/>
        <v/>
      </c>
      <c r="C850" s="49"/>
      <c r="D850" s="16" t="b">
        <f t="shared" ca="1" si="78"/>
        <v>0</v>
      </c>
      <c r="E850" s="42" t="str">
        <f ca="1">_xlfn.IFNA(VLOOKUP(B850,Rubric[],2+VALUE(LEFT(Type!$B$1,1)),),"")</f>
        <v/>
      </c>
      <c r="F850" s="42" t="str">
        <f ca="1">_xlfn.IFNA(VLOOKUP(A850,Table4[[#All],[Id_Serv]:[Dsg_EN Servico]],2+VALUE(LEFT(Type!$B$1,1)),0),"")</f>
        <v/>
      </c>
      <c r="G850" s="43" t="b">
        <f t="shared" ca="1" si="81"/>
        <v>0</v>
      </c>
      <c r="H850" s="73">
        <f t="shared" si="82"/>
        <v>14</v>
      </c>
      <c r="I850" s="73">
        <v>10</v>
      </c>
      <c r="J850" s="73">
        <v>2</v>
      </c>
      <c r="K850" s="72" t="str">
        <f t="shared" si="83"/>
        <v/>
      </c>
      <c r="L850" s="38" t="e">
        <f ca="1">VLOOKUP(B850,TA_Rubric!$A$1:$G$93,4+LEFT(Type!$B$1,1),)</f>
        <v>#N/A</v>
      </c>
    </row>
    <row r="851" spans="1:12" ht="63.95" customHeight="1" x14ac:dyDescent="0.25">
      <c r="A851" s="39" t="str">
        <f t="shared" ca="1" si="79"/>
        <v/>
      </c>
      <c r="B851" s="39" t="str">
        <f t="shared" ca="1" si="80"/>
        <v/>
      </c>
      <c r="C851" s="49"/>
      <c r="D851" s="16" t="b">
        <f t="shared" ca="1" si="78"/>
        <v>0</v>
      </c>
      <c r="E851" s="42" t="str">
        <f ca="1">_xlfn.IFNA(VLOOKUP(B851,Rubric[],2+VALUE(LEFT(Type!$B$1,1)),),"")</f>
        <v/>
      </c>
      <c r="F851" s="42" t="str">
        <f ca="1">_xlfn.IFNA(VLOOKUP(A851,Table4[[#All],[Id_Serv]:[Dsg_EN Servico]],2+VALUE(LEFT(Type!$B$1,1)),0),"")</f>
        <v/>
      </c>
      <c r="G851" s="43" t="b">
        <f t="shared" ca="1" si="81"/>
        <v>0</v>
      </c>
      <c r="H851" s="73">
        <f t="shared" si="82"/>
        <v>14</v>
      </c>
      <c r="I851" s="73">
        <v>11</v>
      </c>
      <c r="J851" s="73">
        <v>2</v>
      </c>
      <c r="K851" s="72" t="str">
        <f t="shared" si="83"/>
        <v/>
      </c>
      <c r="L851" s="38" t="e">
        <f ca="1">VLOOKUP(B851,TA_Rubric!$A$1:$G$93,4+LEFT(Type!$B$1,1),)</f>
        <v>#N/A</v>
      </c>
    </row>
    <row r="852" spans="1:12" ht="63.95" customHeight="1" x14ac:dyDescent="0.25">
      <c r="A852" s="39" t="str">
        <f t="shared" ca="1" si="79"/>
        <v/>
      </c>
      <c r="B852" s="39" t="str">
        <f t="shared" ca="1" si="80"/>
        <v/>
      </c>
      <c r="C852" s="49"/>
      <c r="D852" s="16" t="b">
        <f t="shared" ca="1" si="78"/>
        <v>0</v>
      </c>
      <c r="E852" s="42" t="str">
        <f ca="1">_xlfn.IFNA(VLOOKUP(B852,Rubric[],2+VALUE(LEFT(Type!$B$1,1)),),"")</f>
        <v/>
      </c>
      <c r="F852" s="42" t="str">
        <f ca="1">_xlfn.IFNA(VLOOKUP(A852,Table4[[#All],[Id_Serv]:[Dsg_EN Servico]],2+VALUE(LEFT(Type!$B$1,1)),0),"")</f>
        <v/>
      </c>
      <c r="G852" s="43" t="b">
        <f t="shared" ca="1" si="81"/>
        <v>0</v>
      </c>
      <c r="H852" s="73">
        <f t="shared" si="82"/>
        <v>14</v>
      </c>
      <c r="I852" s="73">
        <v>12</v>
      </c>
      <c r="J852" s="73">
        <v>2</v>
      </c>
      <c r="K852" s="72" t="str">
        <f t="shared" si="83"/>
        <v/>
      </c>
      <c r="L852" s="38" t="e">
        <f ca="1">VLOOKUP(B852,TA_Rubric!$A$1:$G$93,4+LEFT(Type!$B$1,1),)</f>
        <v>#N/A</v>
      </c>
    </row>
    <row r="853" spans="1:12" ht="63.95" customHeight="1" x14ac:dyDescent="0.25">
      <c r="A853" s="39" t="str">
        <f t="shared" ca="1" si="79"/>
        <v/>
      </c>
      <c r="B853" s="39" t="str">
        <f t="shared" ca="1" si="80"/>
        <v/>
      </c>
      <c r="C853" s="49"/>
      <c r="D853" s="16" t="b">
        <f t="shared" ca="1" si="78"/>
        <v>0</v>
      </c>
      <c r="E853" s="42" t="str">
        <f ca="1">_xlfn.IFNA(VLOOKUP(B853,Rubric[],2+VALUE(LEFT(Type!$B$1,1)),),"")</f>
        <v/>
      </c>
      <c r="F853" s="42" t="str">
        <f ca="1">_xlfn.IFNA(VLOOKUP(A853,Table4[[#All],[Id_Serv]:[Dsg_EN Servico]],2+VALUE(LEFT(Type!$B$1,1)),0),"")</f>
        <v/>
      </c>
      <c r="G853" s="43" t="b">
        <f t="shared" ca="1" si="81"/>
        <v>0</v>
      </c>
      <c r="H853" s="73">
        <f t="shared" si="82"/>
        <v>14</v>
      </c>
      <c r="I853" s="73">
        <v>13</v>
      </c>
      <c r="J853" s="73">
        <v>2</v>
      </c>
      <c r="K853" s="72" t="str">
        <f t="shared" si="83"/>
        <v/>
      </c>
      <c r="L853" s="38" t="e">
        <f ca="1">VLOOKUP(B853,TA_Rubric!$A$1:$G$93,4+LEFT(Type!$B$1,1),)</f>
        <v>#N/A</v>
      </c>
    </row>
    <row r="854" spans="1:12" ht="63.95" customHeight="1" x14ac:dyDescent="0.25">
      <c r="A854" s="39" t="str">
        <f t="shared" ca="1" si="79"/>
        <v/>
      </c>
      <c r="B854" s="39" t="str">
        <f t="shared" ca="1" si="80"/>
        <v/>
      </c>
      <c r="C854" s="49"/>
      <c r="D854" s="16" t="b">
        <f t="shared" ca="1" si="78"/>
        <v>0</v>
      </c>
      <c r="E854" s="42" t="str">
        <f ca="1">_xlfn.IFNA(VLOOKUP(B854,Rubric[],2+VALUE(LEFT(Type!$B$1,1)),),"")</f>
        <v/>
      </c>
      <c r="F854" s="42" t="str">
        <f ca="1">_xlfn.IFNA(VLOOKUP(A854,Table4[[#All],[Id_Serv]:[Dsg_EN Servico]],2+VALUE(LEFT(Type!$B$1,1)),0),"")</f>
        <v/>
      </c>
      <c r="G854" s="43" t="b">
        <f t="shared" ca="1" si="81"/>
        <v>0</v>
      </c>
      <c r="H854" s="73">
        <f t="shared" si="82"/>
        <v>14</v>
      </c>
      <c r="I854" s="73">
        <v>14</v>
      </c>
      <c r="J854" s="73">
        <v>2</v>
      </c>
      <c r="K854" s="72" t="str">
        <f t="shared" si="83"/>
        <v/>
      </c>
      <c r="L854" s="38" t="e">
        <f ca="1">VLOOKUP(B854,TA_Rubric!$A$1:$G$93,4+LEFT(Type!$B$1,1),)</f>
        <v>#N/A</v>
      </c>
    </row>
    <row r="855" spans="1:12" ht="63.95" customHeight="1" x14ac:dyDescent="0.25">
      <c r="A855" s="39" t="str">
        <f t="shared" ca="1" si="79"/>
        <v/>
      </c>
      <c r="B855" s="39" t="str">
        <f t="shared" ca="1" si="80"/>
        <v/>
      </c>
      <c r="C855" s="49"/>
      <c r="D855" s="16" t="b">
        <f t="shared" ca="1" si="78"/>
        <v>0</v>
      </c>
      <c r="E855" s="42" t="str">
        <f ca="1">_xlfn.IFNA(VLOOKUP(B855,Rubric[],2+VALUE(LEFT(Type!$B$1,1)),),"")</f>
        <v/>
      </c>
      <c r="F855" s="42" t="str">
        <f ca="1">_xlfn.IFNA(VLOOKUP(A855,Table4[[#All],[Id_Serv]:[Dsg_EN Servico]],2+VALUE(LEFT(Type!$B$1,1)),0),"")</f>
        <v/>
      </c>
      <c r="G855" s="43" t="b">
        <f t="shared" ca="1" si="81"/>
        <v>0</v>
      </c>
      <c r="H855" s="73">
        <f t="shared" si="82"/>
        <v>14</v>
      </c>
      <c r="I855" s="73">
        <v>15</v>
      </c>
      <c r="J855" s="73">
        <v>2</v>
      </c>
      <c r="K855" s="72" t="str">
        <f t="shared" si="83"/>
        <v/>
      </c>
      <c r="L855" s="38" t="e">
        <f ca="1">VLOOKUP(B855,TA_Rubric!$A$1:$G$93,4+LEFT(Type!$B$1,1),)</f>
        <v>#N/A</v>
      </c>
    </row>
    <row r="856" spans="1:12" ht="63.95" customHeight="1" x14ac:dyDescent="0.25">
      <c r="A856" s="39" t="str">
        <f t="shared" ca="1" si="79"/>
        <v/>
      </c>
      <c r="B856" s="39" t="str">
        <f t="shared" ca="1" si="80"/>
        <v/>
      </c>
      <c r="C856" s="49"/>
      <c r="D856" s="16" t="b">
        <f t="shared" ca="1" si="78"/>
        <v>0</v>
      </c>
      <c r="E856" s="42" t="str">
        <f ca="1">_xlfn.IFNA(VLOOKUP(B856,Rubric[],2+VALUE(LEFT(Type!$B$1,1)),),"")</f>
        <v/>
      </c>
      <c r="F856" s="42" t="str">
        <f ca="1">_xlfn.IFNA(VLOOKUP(A856,Table4[[#All],[Id_Serv]:[Dsg_EN Servico]],2+VALUE(LEFT(Type!$B$1,1)),0),"")</f>
        <v/>
      </c>
      <c r="G856" s="43" t="b">
        <f t="shared" ca="1" si="81"/>
        <v>0</v>
      </c>
      <c r="H856" s="73">
        <f t="shared" si="82"/>
        <v>14</v>
      </c>
      <c r="I856" s="73">
        <v>16</v>
      </c>
      <c r="J856" s="73">
        <v>2</v>
      </c>
      <c r="K856" s="72" t="str">
        <f t="shared" si="83"/>
        <v/>
      </c>
      <c r="L856" s="38" t="e">
        <f ca="1">VLOOKUP(B856,TA_Rubric!$A$1:$G$93,4+LEFT(Type!$B$1,1),)</f>
        <v>#N/A</v>
      </c>
    </row>
    <row r="857" spans="1:12" ht="63.95" customHeight="1" x14ac:dyDescent="0.25">
      <c r="A857" s="39" t="str">
        <f t="shared" ca="1" si="79"/>
        <v/>
      </c>
      <c r="B857" s="39" t="str">
        <f t="shared" ca="1" si="80"/>
        <v/>
      </c>
      <c r="C857" s="49"/>
      <c r="D857" s="16" t="b">
        <f t="shared" ca="1" si="78"/>
        <v>0</v>
      </c>
      <c r="E857" s="42" t="str">
        <f ca="1">_xlfn.IFNA(VLOOKUP(B857,Rubric[],2+VALUE(LEFT(Type!$B$1,1)),),"")</f>
        <v/>
      </c>
      <c r="F857" s="42" t="str">
        <f ca="1">_xlfn.IFNA(VLOOKUP(A857,Table4[[#All],[Id_Serv]:[Dsg_EN Servico]],2+VALUE(LEFT(Type!$B$1,1)),0),"")</f>
        <v/>
      </c>
      <c r="G857" s="43" t="b">
        <f t="shared" ca="1" si="81"/>
        <v>0</v>
      </c>
      <c r="H857" s="73">
        <f t="shared" si="82"/>
        <v>14</v>
      </c>
      <c r="I857" s="73">
        <v>17</v>
      </c>
      <c r="J857" s="73">
        <v>2</v>
      </c>
      <c r="K857" s="72" t="str">
        <f t="shared" si="83"/>
        <v/>
      </c>
      <c r="L857" s="38" t="e">
        <f ca="1">VLOOKUP(B857,TA_Rubric!$A$1:$G$93,4+LEFT(Type!$B$1,1),)</f>
        <v>#N/A</v>
      </c>
    </row>
    <row r="858" spans="1:12" ht="63.95" customHeight="1" x14ac:dyDescent="0.25">
      <c r="A858" s="39" t="str">
        <f t="shared" ca="1" si="79"/>
        <v/>
      </c>
      <c r="B858" s="39" t="str">
        <f t="shared" ca="1" si="80"/>
        <v/>
      </c>
      <c r="C858" s="49"/>
      <c r="D858" s="16" t="b">
        <f t="shared" ca="1" si="78"/>
        <v>0</v>
      </c>
      <c r="E858" s="42" t="str">
        <f ca="1">_xlfn.IFNA(VLOOKUP(B858,Rubric[],2+VALUE(LEFT(Type!$B$1,1)),),"")</f>
        <v/>
      </c>
      <c r="F858" s="42" t="str">
        <f ca="1">_xlfn.IFNA(VLOOKUP(A858,Table4[[#All],[Id_Serv]:[Dsg_EN Servico]],2+VALUE(LEFT(Type!$B$1,1)),0),"")</f>
        <v/>
      </c>
      <c r="G858" s="43" t="b">
        <f t="shared" ca="1" si="81"/>
        <v>0</v>
      </c>
      <c r="H858" s="73">
        <f t="shared" si="82"/>
        <v>14</v>
      </c>
      <c r="I858" s="73">
        <v>18</v>
      </c>
      <c r="J858" s="73">
        <v>2</v>
      </c>
      <c r="K858" s="72" t="str">
        <f t="shared" si="83"/>
        <v/>
      </c>
      <c r="L858" s="38" t="e">
        <f ca="1">VLOOKUP(B858,TA_Rubric!$A$1:$G$93,4+LEFT(Type!$B$1,1),)</f>
        <v>#N/A</v>
      </c>
    </row>
    <row r="859" spans="1:12" ht="63.95" customHeight="1" x14ac:dyDescent="0.25">
      <c r="A859" s="39" t="str">
        <f t="shared" ca="1" si="79"/>
        <v/>
      </c>
      <c r="B859" s="39" t="str">
        <f t="shared" ca="1" si="80"/>
        <v/>
      </c>
      <c r="C859" s="49"/>
      <c r="D859" s="16" t="b">
        <f t="shared" ca="1" si="78"/>
        <v>0</v>
      </c>
      <c r="E859" s="42" t="str">
        <f ca="1">_xlfn.IFNA(VLOOKUP(B859,Rubric[],2+VALUE(LEFT(Type!$B$1,1)),),"")</f>
        <v/>
      </c>
      <c r="F859" s="42" t="str">
        <f ca="1">_xlfn.IFNA(VLOOKUP(A859,Table4[[#All],[Id_Serv]:[Dsg_EN Servico]],2+VALUE(LEFT(Type!$B$1,1)),0),"")</f>
        <v/>
      </c>
      <c r="G859" s="43" t="b">
        <f t="shared" ca="1" si="81"/>
        <v>0</v>
      </c>
      <c r="H859" s="73">
        <f t="shared" si="82"/>
        <v>14</v>
      </c>
      <c r="I859" s="73">
        <v>19</v>
      </c>
      <c r="J859" s="73">
        <v>2</v>
      </c>
      <c r="K859" s="72" t="str">
        <f t="shared" si="83"/>
        <v/>
      </c>
      <c r="L859" s="38" t="e">
        <f ca="1">VLOOKUP(B859,TA_Rubric!$A$1:$G$93,4+LEFT(Type!$B$1,1),)</f>
        <v>#N/A</v>
      </c>
    </row>
    <row r="860" spans="1:12" ht="63.95" customHeight="1" x14ac:dyDescent="0.25">
      <c r="A860" s="39" t="str">
        <f t="shared" ca="1" si="79"/>
        <v/>
      </c>
      <c r="B860" s="39" t="str">
        <f t="shared" ca="1" si="80"/>
        <v/>
      </c>
      <c r="C860" s="49"/>
      <c r="D860" s="16" t="b">
        <f t="shared" ca="1" si="78"/>
        <v>0</v>
      </c>
      <c r="E860" s="42" t="str">
        <f ca="1">_xlfn.IFNA(VLOOKUP(B860,Rubric[],2+VALUE(LEFT(Type!$B$1,1)),),"")</f>
        <v/>
      </c>
      <c r="F860" s="42" t="str">
        <f ca="1">_xlfn.IFNA(VLOOKUP(A860,Table4[[#All],[Id_Serv]:[Dsg_EN Servico]],2+VALUE(LEFT(Type!$B$1,1)),0),"")</f>
        <v/>
      </c>
      <c r="G860" s="43" t="b">
        <f t="shared" ca="1" si="81"/>
        <v>0</v>
      </c>
      <c r="H860" s="73">
        <f t="shared" si="82"/>
        <v>14</v>
      </c>
      <c r="I860" s="73">
        <v>20</v>
      </c>
      <c r="J860" s="73">
        <v>2</v>
      </c>
      <c r="K860" s="72" t="str">
        <f t="shared" si="83"/>
        <v/>
      </c>
      <c r="L860" s="38" t="e">
        <f ca="1">VLOOKUP(B860,TA_Rubric!$A$1:$G$93,4+LEFT(Type!$B$1,1),)</f>
        <v>#N/A</v>
      </c>
    </row>
    <row r="861" spans="1:12" ht="63.95" customHeight="1" x14ac:dyDescent="0.25">
      <c r="A861" s="39" t="str">
        <f t="shared" ca="1" si="79"/>
        <v/>
      </c>
      <c r="B861" s="39" t="str">
        <f t="shared" ca="1" si="80"/>
        <v/>
      </c>
      <c r="C861" s="49"/>
      <c r="D861" s="16" t="b">
        <f t="shared" ca="1" si="78"/>
        <v>0</v>
      </c>
      <c r="E861" s="42" t="str">
        <f ca="1">_xlfn.IFNA(VLOOKUP(B861,Rubric[],2+VALUE(LEFT(Type!$B$1,1)),),"")</f>
        <v/>
      </c>
      <c r="F861" s="42" t="str">
        <f ca="1">_xlfn.IFNA(VLOOKUP(A861,Table4[[#All],[Id_Serv]:[Dsg_EN Servico]],2+VALUE(LEFT(Type!$B$1,1)),0),"")</f>
        <v/>
      </c>
      <c r="G861" s="43" t="b">
        <f t="shared" ca="1" si="81"/>
        <v>0</v>
      </c>
      <c r="H861" s="73">
        <f t="shared" si="82"/>
        <v>14</v>
      </c>
      <c r="I861" s="73">
        <v>21</v>
      </c>
      <c r="J861" s="73">
        <v>2</v>
      </c>
      <c r="K861" s="72" t="str">
        <f t="shared" si="83"/>
        <v/>
      </c>
      <c r="L861" s="38" t="e">
        <f ca="1">VLOOKUP(B861,TA_Rubric!$A$1:$G$93,4+LEFT(Type!$B$1,1),)</f>
        <v>#N/A</v>
      </c>
    </row>
    <row r="862" spans="1:12" ht="63.95" customHeight="1" x14ac:dyDescent="0.25">
      <c r="A862" s="39" t="str">
        <f t="shared" ca="1" si="79"/>
        <v/>
      </c>
      <c r="B862" s="39" t="str">
        <f t="shared" ca="1" si="80"/>
        <v/>
      </c>
      <c r="C862" s="49"/>
      <c r="D862" s="16" t="b">
        <f t="shared" ref="D862:D925" ca="1" si="84">IF(G862=FALSE,FALSE,IF(ISBLANK(C862),FALSE,TRUE))</f>
        <v>0</v>
      </c>
      <c r="E862" s="42" t="str">
        <f ca="1">_xlfn.IFNA(VLOOKUP(B862,Rubric[],2+VALUE(LEFT(Type!$B$1,1)),),"")</f>
        <v/>
      </c>
      <c r="F862" s="42" t="str">
        <f ca="1">_xlfn.IFNA(VLOOKUP(A862,Table4[[#All],[Id_Serv]:[Dsg_EN Servico]],2+VALUE(LEFT(Type!$B$1,1)),0),"")</f>
        <v/>
      </c>
      <c r="G862" s="43" t="b">
        <f t="shared" ca="1" si="81"/>
        <v>0</v>
      </c>
      <c r="H862" s="73">
        <f t="shared" si="82"/>
        <v>14</v>
      </c>
      <c r="I862" s="73">
        <v>22</v>
      </c>
      <c r="J862" s="73">
        <v>2</v>
      </c>
      <c r="K862" s="72" t="str">
        <f t="shared" si="83"/>
        <v/>
      </c>
      <c r="L862" s="38" t="e">
        <f ca="1">VLOOKUP(B862,TA_Rubric!$A$1:$G$93,4+LEFT(Type!$B$1,1),)</f>
        <v>#N/A</v>
      </c>
    </row>
    <row r="863" spans="1:12" ht="63.95" customHeight="1" x14ac:dyDescent="0.25">
      <c r="A863" s="39" t="str">
        <f t="shared" ca="1" si="79"/>
        <v/>
      </c>
      <c r="B863" s="39" t="str">
        <f t="shared" ca="1" si="80"/>
        <v/>
      </c>
      <c r="C863" s="49"/>
      <c r="D863" s="16" t="b">
        <f t="shared" ca="1" si="84"/>
        <v>0</v>
      </c>
      <c r="E863" s="42" t="str">
        <f ca="1">_xlfn.IFNA(VLOOKUP(B863,Rubric[],2+VALUE(LEFT(Type!$B$1,1)),),"")</f>
        <v/>
      </c>
      <c r="F863" s="42" t="str">
        <f ca="1">_xlfn.IFNA(VLOOKUP(A863,Table4[[#All],[Id_Serv]:[Dsg_EN Servico]],2+VALUE(LEFT(Type!$B$1,1)),0),"")</f>
        <v/>
      </c>
      <c r="G863" s="43" t="b">
        <f t="shared" ca="1" si="81"/>
        <v>0</v>
      </c>
      <c r="H863" s="73">
        <f t="shared" si="82"/>
        <v>14</v>
      </c>
      <c r="I863" s="73">
        <v>23</v>
      </c>
      <c r="J863" s="73">
        <v>2</v>
      </c>
      <c r="K863" s="72" t="str">
        <f t="shared" si="83"/>
        <v/>
      </c>
      <c r="L863" s="38" t="e">
        <f ca="1">VLOOKUP(B863,TA_Rubric!$A$1:$G$93,4+LEFT(Type!$B$1,1),)</f>
        <v>#N/A</v>
      </c>
    </row>
    <row r="864" spans="1:12" ht="63.95" customHeight="1" x14ac:dyDescent="0.25">
      <c r="A864" s="39" t="str">
        <f t="shared" ca="1" si="79"/>
        <v/>
      </c>
      <c r="B864" s="39" t="str">
        <f t="shared" ca="1" si="80"/>
        <v/>
      </c>
      <c r="C864" s="49"/>
      <c r="D864" s="16" t="b">
        <f t="shared" ca="1" si="84"/>
        <v>0</v>
      </c>
      <c r="E864" s="42" t="str">
        <f ca="1">_xlfn.IFNA(VLOOKUP(B864,Rubric[],2+VALUE(LEFT(Type!$B$1,1)),),"")</f>
        <v/>
      </c>
      <c r="F864" s="42" t="str">
        <f ca="1">_xlfn.IFNA(VLOOKUP(A864,Table4[[#All],[Id_Serv]:[Dsg_EN Servico]],2+VALUE(LEFT(Type!$B$1,1)),0),"")</f>
        <v/>
      </c>
      <c r="G864" s="43" t="b">
        <f t="shared" ca="1" si="81"/>
        <v>0</v>
      </c>
      <c r="H864" s="73">
        <f t="shared" si="82"/>
        <v>14</v>
      </c>
      <c r="I864" s="73">
        <v>24</v>
      </c>
      <c r="J864" s="73">
        <v>2</v>
      </c>
      <c r="K864" s="72" t="str">
        <f t="shared" si="83"/>
        <v/>
      </c>
      <c r="L864" s="38" t="e">
        <f ca="1">VLOOKUP(B864,TA_Rubric!$A$1:$G$93,4+LEFT(Type!$B$1,1),)</f>
        <v>#N/A</v>
      </c>
    </row>
    <row r="865" spans="1:12" ht="63.95" customHeight="1" x14ac:dyDescent="0.25">
      <c r="A865" s="39" t="str">
        <f t="shared" ca="1" si="79"/>
        <v/>
      </c>
      <c r="B865" s="39" t="str">
        <f t="shared" ca="1" si="80"/>
        <v/>
      </c>
      <c r="C865" s="49"/>
      <c r="D865" s="16" t="b">
        <f t="shared" ca="1" si="84"/>
        <v>0</v>
      </c>
      <c r="E865" s="42" t="str">
        <f ca="1">_xlfn.IFNA(VLOOKUP(B865,Rubric[],2+VALUE(LEFT(Type!$B$1,1)),),"")</f>
        <v/>
      </c>
      <c r="F865" s="42" t="str">
        <f ca="1">_xlfn.IFNA(VLOOKUP(A865,Table4[[#All],[Id_Serv]:[Dsg_EN Servico]],2+VALUE(LEFT(Type!$B$1,1)),0),"")</f>
        <v/>
      </c>
      <c r="G865" s="43" t="b">
        <f t="shared" ca="1" si="81"/>
        <v>0</v>
      </c>
      <c r="H865" s="73">
        <f t="shared" si="82"/>
        <v>14</v>
      </c>
      <c r="I865" s="73">
        <v>25</v>
      </c>
      <c r="J865" s="73">
        <v>2</v>
      </c>
      <c r="K865" s="72" t="str">
        <f t="shared" si="83"/>
        <v/>
      </c>
      <c r="L865" s="38" t="e">
        <f ca="1">VLOOKUP(B865,TA_Rubric!$A$1:$G$93,4+LEFT(Type!$B$1,1),)</f>
        <v>#N/A</v>
      </c>
    </row>
    <row r="866" spans="1:12" ht="63.95" customHeight="1" x14ac:dyDescent="0.25">
      <c r="A866" s="39" t="str">
        <f t="shared" ca="1" si="79"/>
        <v/>
      </c>
      <c r="B866" s="39" t="str">
        <f t="shared" ca="1" si="80"/>
        <v/>
      </c>
      <c r="C866" s="54"/>
      <c r="D866" s="16" t="b">
        <f t="shared" ca="1" si="84"/>
        <v>0</v>
      </c>
      <c r="E866" s="42" t="str">
        <f ca="1">_xlfn.IFNA(VLOOKUP(B866,Rubric[],2+VALUE(LEFT(Type!$B$1,1)),),"")</f>
        <v/>
      </c>
      <c r="F866" s="42" t="str">
        <f ca="1">_xlfn.IFNA(VLOOKUP(A866,Table4[[#All],[Id_Serv]:[Dsg_EN Servico]],2+VALUE(LEFT(Type!$B$1,1)),0),"")</f>
        <v/>
      </c>
      <c r="G866" s="43" t="b">
        <f t="shared" ca="1" si="81"/>
        <v>0</v>
      </c>
      <c r="H866" s="73">
        <f t="shared" si="82"/>
        <v>14</v>
      </c>
      <c r="I866" s="73">
        <v>26</v>
      </c>
      <c r="J866" s="73">
        <v>2</v>
      </c>
      <c r="K866" s="72" t="str">
        <f t="shared" si="83"/>
        <v/>
      </c>
      <c r="L866" s="38" t="e">
        <f ca="1">VLOOKUP(B866,TA_Rubric!$A$1:$G$93,4+LEFT(Type!$B$1,1),)</f>
        <v>#N/A</v>
      </c>
    </row>
    <row r="867" spans="1:12" ht="63.95" customHeight="1" x14ac:dyDescent="0.25">
      <c r="A867" s="39" t="str">
        <f t="shared" ca="1" si="79"/>
        <v/>
      </c>
      <c r="B867" s="39" t="str">
        <f t="shared" ca="1" si="80"/>
        <v/>
      </c>
      <c r="C867" s="54"/>
      <c r="D867" s="16" t="b">
        <f t="shared" ca="1" si="84"/>
        <v>0</v>
      </c>
      <c r="E867" s="42" t="str">
        <f ca="1">_xlfn.IFNA(VLOOKUP(B867,Rubric[],2+VALUE(LEFT(Type!$B$1,1)),),"")</f>
        <v/>
      </c>
      <c r="F867" s="42" t="str">
        <f ca="1">_xlfn.IFNA(VLOOKUP(A867,Table4[[#All],[Id_Serv]:[Dsg_EN Servico]],2+VALUE(LEFT(Type!$B$1,1)),0),"")</f>
        <v/>
      </c>
      <c r="G867" s="43" t="b">
        <f t="shared" ca="1" si="81"/>
        <v>0</v>
      </c>
      <c r="H867" s="73">
        <f t="shared" si="82"/>
        <v>14</v>
      </c>
      <c r="I867" s="73">
        <v>27</v>
      </c>
      <c r="J867" s="73">
        <v>2</v>
      </c>
      <c r="K867" s="72" t="str">
        <f t="shared" si="83"/>
        <v/>
      </c>
      <c r="L867" s="38" t="e">
        <f ca="1">VLOOKUP(B867,TA_Rubric!$A$1:$G$93,4+LEFT(Type!$B$1,1),)</f>
        <v>#N/A</v>
      </c>
    </row>
    <row r="868" spans="1:12" ht="63.95" customHeight="1" x14ac:dyDescent="0.25">
      <c r="A868" s="39" t="str">
        <f t="shared" ca="1" si="79"/>
        <v/>
      </c>
      <c r="B868" s="39" t="str">
        <f t="shared" ca="1" si="80"/>
        <v/>
      </c>
      <c r="C868" s="54"/>
      <c r="D868" s="16" t="b">
        <f t="shared" ca="1" si="84"/>
        <v>0</v>
      </c>
      <c r="E868" s="42" t="str">
        <f ca="1">_xlfn.IFNA(VLOOKUP(B868,Rubric[],2+VALUE(LEFT(Type!$B$1,1)),),"")</f>
        <v/>
      </c>
      <c r="F868" s="42" t="str">
        <f ca="1">_xlfn.IFNA(VLOOKUP(A868,Table4[[#All],[Id_Serv]:[Dsg_EN Servico]],2+VALUE(LEFT(Type!$B$1,1)),0),"")</f>
        <v/>
      </c>
      <c r="G868" s="43" t="b">
        <f t="shared" ca="1" si="81"/>
        <v>0</v>
      </c>
      <c r="H868" s="73">
        <f t="shared" si="82"/>
        <v>14</v>
      </c>
      <c r="I868" s="73">
        <v>28</v>
      </c>
      <c r="J868" s="73">
        <v>2</v>
      </c>
      <c r="K868" s="72" t="str">
        <f t="shared" si="83"/>
        <v/>
      </c>
      <c r="L868" s="38" t="e">
        <f ca="1">VLOOKUP(B868,TA_Rubric!$A$1:$G$93,4+LEFT(Type!$B$1,1),)</f>
        <v>#N/A</v>
      </c>
    </row>
    <row r="869" spans="1:12" ht="63.95" customHeight="1" x14ac:dyDescent="0.25">
      <c r="A869" s="39" t="str">
        <f t="shared" ca="1" si="79"/>
        <v/>
      </c>
      <c r="B869" s="39" t="str">
        <f t="shared" ca="1" si="80"/>
        <v/>
      </c>
      <c r="C869" s="54"/>
      <c r="D869" s="16" t="b">
        <f t="shared" ca="1" si="84"/>
        <v>0</v>
      </c>
      <c r="E869" s="42" t="str">
        <f ca="1">_xlfn.IFNA(VLOOKUP(B869,Rubric[],2+VALUE(LEFT(Type!$B$1,1)),),"")</f>
        <v/>
      </c>
      <c r="F869" s="42" t="str">
        <f ca="1">_xlfn.IFNA(VLOOKUP(A869,Table4[[#All],[Id_Serv]:[Dsg_EN Servico]],2+VALUE(LEFT(Type!$B$1,1)),0),"")</f>
        <v/>
      </c>
      <c r="G869" s="43" t="b">
        <f t="shared" ca="1" si="81"/>
        <v>0</v>
      </c>
      <c r="H869" s="73">
        <f t="shared" si="82"/>
        <v>14</v>
      </c>
      <c r="I869" s="73">
        <v>29</v>
      </c>
      <c r="J869" s="73">
        <v>2</v>
      </c>
      <c r="K869" s="72" t="str">
        <f t="shared" si="83"/>
        <v/>
      </c>
      <c r="L869" s="38" t="e">
        <f ca="1">VLOOKUP(B869,TA_Rubric!$A$1:$G$93,4+LEFT(Type!$B$1,1),)</f>
        <v>#N/A</v>
      </c>
    </row>
    <row r="870" spans="1:12" ht="63.95" customHeight="1" x14ac:dyDescent="0.25">
      <c r="A870" s="39" t="str">
        <f t="shared" ca="1" si="79"/>
        <v/>
      </c>
      <c r="B870" s="39" t="str">
        <f t="shared" ca="1" si="80"/>
        <v/>
      </c>
      <c r="C870" s="54"/>
      <c r="D870" s="16" t="b">
        <f t="shared" ca="1" si="84"/>
        <v>0</v>
      </c>
      <c r="E870" s="42" t="str">
        <f ca="1">_xlfn.IFNA(VLOOKUP(B870,Rubric[],2+VALUE(LEFT(Type!$B$1,1)),),"")</f>
        <v/>
      </c>
      <c r="F870" s="42" t="str">
        <f ca="1">_xlfn.IFNA(VLOOKUP(A870,Table4[[#All],[Id_Serv]:[Dsg_EN Servico]],2+VALUE(LEFT(Type!$B$1,1)),0),"")</f>
        <v/>
      </c>
      <c r="G870" s="43" t="b">
        <f t="shared" ca="1" si="81"/>
        <v>0</v>
      </c>
      <c r="H870" s="73">
        <f t="shared" si="82"/>
        <v>14</v>
      </c>
      <c r="I870" s="73">
        <v>30</v>
      </c>
      <c r="J870" s="73">
        <v>2</v>
      </c>
      <c r="K870" s="72" t="str">
        <f t="shared" si="83"/>
        <v/>
      </c>
      <c r="L870" s="38" t="e">
        <f ca="1">VLOOKUP(B870,TA_Rubric!$A$1:$G$93,4+LEFT(Type!$B$1,1),)</f>
        <v>#N/A</v>
      </c>
    </row>
    <row r="871" spans="1:12" ht="63.95" customHeight="1" x14ac:dyDescent="0.25">
      <c r="A871" s="39" t="str">
        <f t="shared" ca="1" si="79"/>
        <v/>
      </c>
      <c r="B871" s="39" t="str">
        <f t="shared" ca="1" si="80"/>
        <v/>
      </c>
      <c r="C871" s="49"/>
      <c r="D871" s="16" t="b">
        <f t="shared" ca="1" si="84"/>
        <v>0</v>
      </c>
      <c r="E871" s="42" t="str">
        <f ca="1">_xlfn.IFNA(VLOOKUP(B871,Rubric[],2+VALUE(LEFT(Type!$B$1,1)),),"")</f>
        <v/>
      </c>
      <c r="F871" s="42" t="str">
        <f ca="1">_xlfn.IFNA(VLOOKUP(A871,Table4[[#All],[Id_Serv]:[Dsg_EN Servico]],2+VALUE(LEFT(Type!$B$1,1)),0),"")</f>
        <v/>
      </c>
      <c r="G871" s="43" t="b">
        <f t="shared" ca="1" si="81"/>
        <v>0</v>
      </c>
      <c r="H871" s="73">
        <f t="shared" si="82"/>
        <v>14</v>
      </c>
      <c r="I871" s="73">
        <v>31</v>
      </c>
      <c r="J871" s="73">
        <v>2</v>
      </c>
      <c r="K871" s="72" t="str">
        <f t="shared" si="83"/>
        <v/>
      </c>
      <c r="L871" s="38" t="e">
        <f ca="1">VLOOKUP(B871,TA_Rubric!$A$1:$G$93,4+LEFT(Type!$B$1,1),)</f>
        <v>#N/A</v>
      </c>
    </row>
    <row r="872" spans="1:12" ht="63.95" customHeight="1" x14ac:dyDescent="0.25">
      <c r="A872" s="39" t="str">
        <f t="shared" ca="1" si="79"/>
        <v/>
      </c>
      <c r="B872" s="39" t="str">
        <f t="shared" ca="1" si="80"/>
        <v/>
      </c>
      <c r="C872" s="49"/>
      <c r="D872" s="16" t="b">
        <f t="shared" ca="1" si="84"/>
        <v>0</v>
      </c>
      <c r="E872" s="42" t="str">
        <f ca="1">_xlfn.IFNA(VLOOKUP(B872,Rubric[],2+VALUE(LEFT(Type!$B$1,1)),),"")</f>
        <v/>
      </c>
      <c r="F872" s="42" t="str">
        <f ca="1">_xlfn.IFNA(VLOOKUP(A872,Table4[[#All],[Id_Serv]:[Dsg_EN Servico]],2+VALUE(LEFT(Type!$B$1,1)),0),"")</f>
        <v/>
      </c>
      <c r="G872" s="43" t="b">
        <f t="shared" ca="1" si="81"/>
        <v>0</v>
      </c>
      <c r="H872" s="73">
        <f t="shared" si="82"/>
        <v>14</v>
      </c>
      <c r="I872" s="73">
        <v>32</v>
      </c>
      <c r="J872" s="73">
        <v>2</v>
      </c>
      <c r="K872" s="72" t="str">
        <f t="shared" si="83"/>
        <v/>
      </c>
      <c r="L872" s="38" t="e">
        <f ca="1">VLOOKUP(B872,TA_Rubric!$A$1:$G$93,4+LEFT(Type!$B$1,1),)</f>
        <v>#N/A</v>
      </c>
    </row>
    <row r="873" spans="1:12" ht="63.95" customHeight="1" x14ac:dyDescent="0.25">
      <c r="A873" s="39" t="str">
        <f t="shared" ca="1" si="79"/>
        <v/>
      </c>
      <c r="B873" s="39" t="str">
        <f t="shared" ca="1" si="80"/>
        <v/>
      </c>
      <c r="C873" s="49"/>
      <c r="D873" s="16" t="b">
        <f t="shared" ca="1" si="84"/>
        <v>0</v>
      </c>
      <c r="E873" s="42" t="str">
        <f ca="1">_xlfn.IFNA(VLOOKUP(B873,Rubric[],2+VALUE(LEFT(Type!$B$1,1)),),"")</f>
        <v/>
      </c>
      <c r="F873" s="42" t="str">
        <f ca="1">_xlfn.IFNA(VLOOKUP(A873,Table4[[#All],[Id_Serv]:[Dsg_EN Servico]],2+VALUE(LEFT(Type!$B$1,1)),0),"")</f>
        <v/>
      </c>
      <c r="G873" s="43" t="b">
        <f t="shared" ca="1" si="81"/>
        <v>0</v>
      </c>
      <c r="H873" s="73">
        <f t="shared" si="82"/>
        <v>14</v>
      </c>
      <c r="I873" s="73">
        <v>33</v>
      </c>
      <c r="J873" s="73">
        <v>2</v>
      </c>
      <c r="K873" s="72" t="str">
        <f t="shared" si="83"/>
        <v/>
      </c>
      <c r="L873" s="38" t="e">
        <f ca="1">VLOOKUP(B873,TA_Rubric!$A$1:$G$93,4+LEFT(Type!$B$1,1),)</f>
        <v>#N/A</v>
      </c>
    </row>
    <row r="874" spans="1:12" ht="63.95" customHeight="1" x14ac:dyDescent="0.25">
      <c r="A874" s="39" t="str">
        <f t="shared" ca="1" si="79"/>
        <v/>
      </c>
      <c r="B874" s="39" t="str">
        <f t="shared" ca="1" si="80"/>
        <v/>
      </c>
      <c r="C874" s="49"/>
      <c r="D874" s="16" t="b">
        <f t="shared" ca="1" si="84"/>
        <v>0</v>
      </c>
      <c r="E874" s="42" t="str">
        <f ca="1">_xlfn.IFNA(VLOOKUP(B874,Rubric[],2+VALUE(LEFT(Type!$B$1,1)),),"")</f>
        <v/>
      </c>
      <c r="F874" s="42" t="str">
        <f ca="1">_xlfn.IFNA(VLOOKUP(A874,Table4[[#All],[Id_Serv]:[Dsg_EN Servico]],2+VALUE(LEFT(Type!$B$1,1)),0),"")</f>
        <v/>
      </c>
      <c r="G874" s="43" t="b">
        <f t="shared" ca="1" si="81"/>
        <v>0</v>
      </c>
      <c r="H874" s="73">
        <f t="shared" si="82"/>
        <v>14</v>
      </c>
      <c r="I874" s="73">
        <v>34</v>
      </c>
      <c r="J874" s="73">
        <v>2</v>
      </c>
      <c r="K874" s="72" t="str">
        <f t="shared" si="83"/>
        <v/>
      </c>
      <c r="L874" s="38" t="e">
        <f ca="1">VLOOKUP(B874,TA_Rubric!$A$1:$G$93,4+LEFT(Type!$B$1,1),)</f>
        <v>#N/A</v>
      </c>
    </row>
    <row r="875" spans="1:12" ht="63.95" customHeight="1" x14ac:dyDescent="0.25">
      <c r="A875" s="39" t="str">
        <f t="shared" ca="1" si="79"/>
        <v/>
      </c>
      <c r="B875" s="39" t="str">
        <f t="shared" ca="1" si="80"/>
        <v/>
      </c>
      <c r="C875" s="49"/>
      <c r="D875" s="16" t="b">
        <f t="shared" ca="1" si="84"/>
        <v>0</v>
      </c>
      <c r="E875" s="42" t="str">
        <f ca="1">_xlfn.IFNA(VLOOKUP(B875,Rubric[],2+VALUE(LEFT(Type!$B$1,1)),),"")</f>
        <v/>
      </c>
      <c r="F875" s="42" t="str">
        <f ca="1">_xlfn.IFNA(VLOOKUP(A875,Table4[[#All],[Id_Serv]:[Dsg_EN Servico]],2+VALUE(LEFT(Type!$B$1,1)),0),"")</f>
        <v/>
      </c>
      <c r="G875" s="43" t="b">
        <f t="shared" ca="1" si="81"/>
        <v>0</v>
      </c>
      <c r="H875" s="73">
        <f t="shared" si="82"/>
        <v>14</v>
      </c>
      <c r="I875" s="73">
        <v>35</v>
      </c>
      <c r="J875" s="73">
        <v>2</v>
      </c>
      <c r="K875" s="72" t="str">
        <f t="shared" si="83"/>
        <v/>
      </c>
      <c r="L875" s="38" t="e">
        <f ca="1">VLOOKUP(B875,TA_Rubric!$A$1:$G$93,4+LEFT(Type!$B$1,1),)</f>
        <v>#N/A</v>
      </c>
    </row>
    <row r="876" spans="1:12" ht="63.95" customHeight="1" x14ac:dyDescent="0.25">
      <c r="A876" s="39" t="str">
        <f t="shared" ca="1" si="79"/>
        <v/>
      </c>
      <c r="B876" s="39" t="str">
        <f t="shared" ca="1" si="80"/>
        <v/>
      </c>
      <c r="C876" s="49"/>
      <c r="D876" s="16" t="b">
        <f t="shared" ca="1" si="84"/>
        <v>0</v>
      </c>
      <c r="E876" s="42" t="str">
        <f ca="1">_xlfn.IFNA(VLOOKUP(B876,Rubric[],2+VALUE(LEFT(Type!$B$1,1)),),"")</f>
        <v/>
      </c>
      <c r="F876" s="42" t="str">
        <f ca="1">_xlfn.IFNA(VLOOKUP(A876,Table4[[#All],[Id_Serv]:[Dsg_EN Servico]],2+VALUE(LEFT(Type!$B$1,1)),0),"")</f>
        <v/>
      </c>
      <c r="G876" s="43" t="b">
        <f t="shared" ca="1" si="81"/>
        <v>0</v>
      </c>
      <c r="H876" s="73">
        <f t="shared" si="82"/>
        <v>14</v>
      </c>
      <c r="I876" s="73">
        <v>36</v>
      </c>
      <c r="J876" s="73">
        <v>2</v>
      </c>
      <c r="K876" s="72" t="str">
        <f t="shared" si="83"/>
        <v/>
      </c>
      <c r="L876" s="38" t="e">
        <f ca="1">VLOOKUP(B876,TA_Rubric!$A$1:$G$93,4+LEFT(Type!$B$1,1),)</f>
        <v>#N/A</v>
      </c>
    </row>
    <row r="877" spans="1:12" ht="63.95" customHeight="1" x14ac:dyDescent="0.25">
      <c r="A877" s="39" t="str">
        <f t="shared" ca="1" si="79"/>
        <v/>
      </c>
      <c r="B877" s="39" t="str">
        <f t="shared" ca="1" si="80"/>
        <v/>
      </c>
      <c r="C877" s="49"/>
      <c r="D877" s="16" t="b">
        <f t="shared" ca="1" si="84"/>
        <v>0</v>
      </c>
      <c r="E877" s="42" t="str">
        <f ca="1">_xlfn.IFNA(VLOOKUP(B877,Rubric[],2+VALUE(LEFT(Type!$B$1,1)),),"")</f>
        <v/>
      </c>
      <c r="F877" s="42" t="str">
        <f ca="1">_xlfn.IFNA(VLOOKUP(A877,Table4[[#All],[Id_Serv]:[Dsg_EN Servico]],2+VALUE(LEFT(Type!$B$1,1)),0),"")</f>
        <v/>
      </c>
      <c r="G877" s="43" t="b">
        <f t="shared" ca="1" si="81"/>
        <v>0</v>
      </c>
      <c r="H877" s="73">
        <f t="shared" si="82"/>
        <v>14</v>
      </c>
      <c r="I877" s="73">
        <v>37</v>
      </c>
      <c r="J877" s="73">
        <v>2</v>
      </c>
      <c r="K877" s="72" t="str">
        <f t="shared" si="83"/>
        <v/>
      </c>
      <c r="L877" s="38" t="e">
        <f ca="1">VLOOKUP(B877,TA_Rubric!$A$1:$G$93,4+LEFT(Type!$B$1,1),)</f>
        <v>#N/A</v>
      </c>
    </row>
    <row r="878" spans="1:12" ht="63.95" customHeight="1" x14ac:dyDescent="0.25">
      <c r="A878" s="39" t="str">
        <f t="shared" ca="1" si="79"/>
        <v/>
      </c>
      <c r="B878" s="39" t="str">
        <f t="shared" ca="1" si="80"/>
        <v/>
      </c>
      <c r="C878" s="49"/>
      <c r="D878" s="16" t="b">
        <f t="shared" ca="1" si="84"/>
        <v>0</v>
      </c>
      <c r="E878" s="42" t="str">
        <f ca="1">_xlfn.IFNA(VLOOKUP(B878,Rubric[],2+VALUE(LEFT(Type!$B$1,1)),),"")</f>
        <v/>
      </c>
      <c r="F878" s="42" t="str">
        <f ca="1">_xlfn.IFNA(VLOOKUP(A878,Table4[[#All],[Id_Serv]:[Dsg_EN Servico]],2+VALUE(LEFT(Type!$B$1,1)),0),"")</f>
        <v/>
      </c>
      <c r="G878" s="43" t="b">
        <f t="shared" ca="1" si="81"/>
        <v>0</v>
      </c>
      <c r="H878" s="73">
        <f t="shared" si="82"/>
        <v>14</v>
      </c>
      <c r="I878" s="73">
        <v>38</v>
      </c>
      <c r="J878" s="73">
        <v>2</v>
      </c>
      <c r="K878" s="72" t="str">
        <f t="shared" si="83"/>
        <v/>
      </c>
      <c r="L878" s="38" t="e">
        <f ca="1">VLOOKUP(B878,TA_Rubric!$A$1:$G$93,4+LEFT(Type!$B$1,1),)</f>
        <v>#N/A</v>
      </c>
    </row>
    <row r="879" spans="1:12" ht="63.95" customHeight="1" x14ac:dyDescent="0.25">
      <c r="A879" s="39" t="str">
        <f t="shared" ca="1" si="79"/>
        <v/>
      </c>
      <c r="B879" s="39" t="str">
        <f t="shared" ca="1" si="80"/>
        <v/>
      </c>
      <c r="C879" s="49"/>
      <c r="D879" s="16" t="b">
        <f t="shared" ca="1" si="84"/>
        <v>0</v>
      </c>
      <c r="E879" s="42" t="str">
        <f ca="1">_xlfn.IFNA(VLOOKUP(B879,Rubric[],2+VALUE(LEFT(Type!$B$1,1)),),"")</f>
        <v/>
      </c>
      <c r="F879" s="42" t="str">
        <f ca="1">_xlfn.IFNA(VLOOKUP(A879,Table4[[#All],[Id_Serv]:[Dsg_EN Servico]],2+VALUE(LEFT(Type!$B$1,1)),0),"")</f>
        <v/>
      </c>
      <c r="G879" s="43" t="b">
        <f t="shared" ca="1" si="81"/>
        <v>0</v>
      </c>
      <c r="H879" s="73">
        <f t="shared" si="82"/>
        <v>14</v>
      </c>
      <c r="I879" s="73">
        <v>39</v>
      </c>
      <c r="J879" s="73">
        <v>2</v>
      </c>
      <c r="K879" s="72" t="str">
        <f t="shared" si="83"/>
        <v/>
      </c>
      <c r="L879" s="38" t="e">
        <f ca="1">VLOOKUP(B879,TA_Rubric!$A$1:$G$93,4+LEFT(Type!$B$1,1),)</f>
        <v>#N/A</v>
      </c>
    </row>
    <row r="880" spans="1:12" ht="63.95" customHeight="1" x14ac:dyDescent="0.25">
      <c r="A880" s="39" t="str">
        <f t="shared" ca="1" si="79"/>
        <v/>
      </c>
      <c r="B880" s="39" t="str">
        <f t="shared" ca="1" si="80"/>
        <v/>
      </c>
      <c r="C880" s="49"/>
      <c r="D880" s="16" t="b">
        <f t="shared" ca="1" si="84"/>
        <v>0</v>
      </c>
      <c r="E880" s="42" t="str">
        <f ca="1">_xlfn.IFNA(VLOOKUP(B880,Rubric[],2+VALUE(LEFT(Type!$B$1,1)),),"")</f>
        <v/>
      </c>
      <c r="F880" s="42" t="str">
        <f ca="1">_xlfn.IFNA(VLOOKUP(A880,Table4[[#All],[Id_Serv]:[Dsg_EN Servico]],2+VALUE(LEFT(Type!$B$1,1)),0),"")</f>
        <v/>
      </c>
      <c r="G880" s="43" t="b">
        <f t="shared" ca="1" si="81"/>
        <v>0</v>
      </c>
      <c r="H880" s="73">
        <f t="shared" si="82"/>
        <v>14</v>
      </c>
      <c r="I880" s="73">
        <v>40</v>
      </c>
      <c r="J880" s="73">
        <v>2</v>
      </c>
      <c r="K880" s="72" t="str">
        <f t="shared" si="83"/>
        <v/>
      </c>
      <c r="L880" s="38" t="e">
        <f ca="1">VLOOKUP(B880,TA_Rubric!$A$1:$G$93,4+LEFT(Type!$B$1,1),)</f>
        <v>#N/A</v>
      </c>
    </row>
    <row r="881" spans="1:12" ht="63.95" customHeight="1" x14ac:dyDescent="0.25">
      <c r="A881" s="39" t="str">
        <f t="shared" ca="1" si="79"/>
        <v/>
      </c>
      <c r="B881" s="39" t="str">
        <f t="shared" ca="1" si="80"/>
        <v/>
      </c>
      <c r="C881" s="49"/>
      <c r="D881" s="16" t="b">
        <f t="shared" ca="1" si="84"/>
        <v>0</v>
      </c>
      <c r="E881" s="42" t="str">
        <f ca="1">_xlfn.IFNA(VLOOKUP(B881,Rubric[],2+VALUE(LEFT(Type!$B$1,1)),),"")</f>
        <v/>
      </c>
      <c r="F881" s="42" t="str">
        <f ca="1">_xlfn.IFNA(VLOOKUP(A881,Table4[[#All],[Id_Serv]:[Dsg_EN Servico]],2+VALUE(LEFT(Type!$B$1,1)),0),"")</f>
        <v/>
      </c>
      <c r="G881" s="43" t="b">
        <f t="shared" ca="1" si="81"/>
        <v>0</v>
      </c>
      <c r="H881" s="73">
        <f t="shared" si="82"/>
        <v>14</v>
      </c>
      <c r="I881" s="73">
        <v>41</v>
      </c>
      <c r="J881" s="73">
        <v>2</v>
      </c>
      <c r="K881" s="72" t="str">
        <f t="shared" si="83"/>
        <v/>
      </c>
      <c r="L881" s="38" t="e">
        <f ca="1">VLOOKUP(B881,TA_Rubric!$A$1:$G$93,4+LEFT(Type!$B$1,1),)</f>
        <v>#N/A</v>
      </c>
    </row>
    <row r="882" spans="1:12" ht="63.95" customHeight="1" x14ac:dyDescent="0.25">
      <c r="A882" s="39" t="str">
        <f t="shared" ca="1" si="79"/>
        <v/>
      </c>
      <c r="B882" s="39" t="str">
        <f t="shared" ca="1" si="80"/>
        <v/>
      </c>
      <c r="C882" s="49"/>
      <c r="D882" s="16" t="b">
        <f t="shared" ca="1" si="84"/>
        <v>0</v>
      </c>
      <c r="E882" s="42" t="str">
        <f ca="1">_xlfn.IFNA(VLOOKUP(B882,Rubric[],2+VALUE(LEFT(Type!$B$1,1)),),"")</f>
        <v/>
      </c>
      <c r="F882" s="42" t="str">
        <f ca="1">_xlfn.IFNA(VLOOKUP(A882,Table4[[#All],[Id_Serv]:[Dsg_EN Servico]],2+VALUE(LEFT(Type!$B$1,1)),0),"")</f>
        <v/>
      </c>
      <c r="G882" s="43" t="b">
        <f t="shared" ca="1" si="81"/>
        <v>0</v>
      </c>
      <c r="H882" s="73">
        <f t="shared" si="82"/>
        <v>14</v>
      </c>
      <c r="I882" s="73">
        <v>42</v>
      </c>
      <c r="J882" s="73">
        <v>2</v>
      </c>
      <c r="K882" s="72" t="str">
        <f t="shared" si="83"/>
        <v/>
      </c>
      <c r="L882" s="38" t="e">
        <f ca="1">VLOOKUP(B882,TA_Rubric!$A$1:$G$93,4+LEFT(Type!$B$1,1),)</f>
        <v>#N/A</v>
      </c>
    </row>
    <row r="883" spans="1:12" ht="63.95" customHeight="1" x14ac:dyDescent="0.25">
      <c r="A883" s="39" t="str">
        <f t="shared" ca="1" si="79"/>
        <v/>
      </c>
      <c r="B883" s="39" t="str">
        <f t="shared" ca="1" si="80"/>
        <v/>
      </c>
      <c r="C883" s="49"/>
      <c r="D883" s="16" t="b">
        <f t="shared" ca="1" si="84"/>
        <v>0</v>
      </c>
      <c r="E883" s="42" t="str">
        <f ca="1">_xlfn.IFNA(VLOOKUP(B883,Rubric[],2+VALUE(LEFT(Type!$B$1,1)),),"")</f>
        <v/>
      </c>
      <c r="F883" s="42" t="str">
        <f ca="1">_xlfn.IFNA(VLOOKUP(A883,Table4[[#All],[Id_Serv]:[Dsg_EN Servico]],2+VALUE(LEFT(Type!$B$1,1)),0),"")</f>
        <v/>
      </c>
      <c r="G883" s="43" t="b">
        <f t="shared" ca="1" si="81"/>
        <v>0</v>
      </c>
      <c r="H883" s="73">
        <f t="shared" si="82"/>
        <v>14</v>
      </c>
      <c r="I883" s="73">
        <v>43</v>
      </c>
      <c r="J883" s="73">
        <v>2</v>
      </c>
      <c r="K883" s="72" t="str">
        <f t="shared" si="83"/>
        <v/>
      </c>
      <c r="L883" s="38" t="e">
        <f ca="1">VLOOKUP(B883,TA_Rubric!$A$1:$G$93,4+LEFT(Type!$B$1,1),)</f>
        <v>#N/A</v>
      </c>
    </row>
    <row r="884" spans="1:12" ht="63.95" customHeight="1" x14ac:dyDescent="0.25">
      <c r="A884" s="39" t="str">
        <f t="shared" ca="1" si="79"/>
        <v/>
      </c>
      <c r="B884" s="39" t="str">
        <f t="shared" ca="1" si="80"/>
        <v/>
      </c>
      <c r="C884" s="49"/>
      <c r="D884" s="16" t="b">
        <f t="shared" ca="1" si="84"/>
        <v>0</v>
      </c>
      <c r="E884" s="42" t="str">
        <f ca="1">_xlfn.IFNA(VLOOKUP(B884,Rubric[],2+VALUE(LEFT(Type!$B$1,1)),),"")</f>
        <v/>
      </c>
      <c r="F884" s="42" t="str">
        <f ca="1">_xlfn.IFNA(VLOOKUP(A884,Table4[[#All],[Id_Serv]:[Dsg_EN Servico]],2+VALUE(LEFT(Type!$B$1,1)),0),"")</f>
        <v/>
      </c>
      <c r="G884" s="43" t="b">
        <f t="shared" ca="1" si="81"/>
        <v>0</v>
      </c>
      <c r="H884" s="73">
        <f t="shared" si="82"/>
        <v>14</v>
      </c>
      <c r="I884" s="73">
        <v>44</v>
      </c>
      <c r="J884" s="73">
        <v>2</v>
      </c>
      <c r="K884" s="72" t="str">
        <f t="shared" si="83"/>
        <v/>
      </c>
      <c r="L884" s="38" t="e">
        <f ca="1">VLOOKUP(B884,TA_Rubric!$A$1:$G$93,4+LEFT(Type!$B$1,1),)</f>
        <v>#N/A</v>
      </c>
    </row>
    <row r="885" spans="1:12" ht="63.95" customHeight="1" x14ac:dyDescent="0.25">
      <c r="A885" s="39" t="str">
        <f t="shared" ca="1" si="79"/>
        <v/>
      </c>
      <c r="B885" s="39" t="str">
        <f t="shared" ca="1" si="80"/>
        <v/>
      </c>
      <c r="C885" s="49"/>
      <c r="D885" s="16" t="b">
        <f t="shared" ca="1" si="84"/>
        <v>0</v>
      </c>
      <c r="E885" s="42" t="str">
        <f ca="1">_xlfn.IFNA(VLOOKUP(B885,Rubric[],2+VALUE(LEFT(Type!$B$1,1)),),"")</f>
        <v/>
      </c>
      <c r="F885" s="42" t="str">
        <f ca="1">_xlfn.IFNA(VLOOKUP(A885,Table4[[#All],[Id_Serv]:[Dsg_EN Servico]],2+VALUE(LEFT(Type!$B$1,1)),0),"")</f>
        <v/>
      </c>
      <c r="G885" s="43" t="b">
        <f t="shared" ca="1" si="81"/>
        <v>0</v>
      </c>
      <c r="H885" s="73">
        <f t="shared" si="82"/>
        <v>14</v>
      </c>
      <c r="I885" s="73">
        <v>45</v>
      </c>
      <c r="J885" s="73">
        <v>2</v>
      </c>
      <c r="K885" s="72" t="str">
        <f t="shared" si="83"/>
        <v/>
      </c>
      <c r="L885" s="38" t="e">
        <f ca="1">VLOOKUP(B885,TA_Rubric!$A$1:$G$93,4+LEFT(Type!$B$1,1),)</f>
        <v>#N/A</v>
      </c>
    </row>
    <row r="886" spans="1:12" ht="63.95" customHeight="1" x14ac:dyDescent="0.25">
      <c r="A886" s="39" t="str">
        <f t="shared" ca="1" si="79"/>
        <v/>
      </c>
      <c r="B886" s="39" t="str">
        <f t="shared" ca="1" si="80"/>
        <v/>
      </c>
      <c r="C886" s="49"/>
      <c r="D886" s="16" t="b">
        <f t="shared" ca="1" si="84"/>
        <v>0</v>
      </c>
      <c r="E886" s="42" t="str">
        <f ca="1">_xlfn.IFNA(VLOOKUP(B886,Rubric[],2+VALUE(LEFT(Type!$B$1,1)),),"")</f>
        <v/>
      </c>
      <c r="F886" s="42" t="str">
        <f ca="1">_xlfn.IFNA(VLOOKUP(A886,Table4[[#All],[Id_Serv]:[Dsg_EN Servico]],2+VALUE(LEFT(Type!$B$1,1)),0),"")</f>
        <v/>
      </c>
      <c r="G886" s="43" t="b">
        <f t="shared" ca="1" si="81"/>
        <v>0</v>
      </c>
      <c r="H886" s="73">
        <f t="shared" si="82"/>
        <v>14</v>
      </c>
      <c r="I886" s="73">
        <v>46</v>
      </c>
      <c r="J886" s="73">
        <v>2</v>
      </c>
      <c r="K886" s="72" t="str">
        <f t="shared" si="83"/>
        <v/>
      </c>
      <c r="L886" s="38" t="e">
        <f ca="1">VLOOKUP(B886,TA_Rubric!$A$1:$G$93,4+LEFT(Type!$B$1,1),)</f>
        <v>#N/A</v>
      </c>
    </row>
    <row r="887" spans="1:12" ht="63.95" customHeight="1" x14ac:dyDescent="0.25">
      <c r="A887" s="39" t="str">
        <f t="shared" ca="1" si="79"/>
        <v/>
      </c>
      <c r="B887" s="39" t="str">
        <f t="shared" ca="1" si="80"/>
        <v/>
      </c>
      <c r="C887" s="49"/>
      <c r="D887" s="16" t="b">
        <f t="shared" ca="1" si="84"/>
        <v>0</v>
      </c>
      <c r="E887" s="42" t="str">
        <f ca="1">_xlfn.IFNA(VLOOKUP(B887,Rubric[],2+VALUE(LEFT(Type!$B$1,1)),),"")</f>
        <v/>
      </c>
      <c r="F887" s="42" t="str">
        <f ca="1">_xlfn.IFNA(VLOOKUP(A887,Table4[[#All],[Id_Serv]:[Dsg_EN Servico]],2+VALUE(LEFT(Type!$B$1,1)),0),"")</f>
        <v/>
      </c>
      <c r="G887" s="43" t="b">
        <f t="shared" ca="1" si="81"/>
        <v>0</v>
      </c>
      <c r="H887" s="73">
        <f t="shared" si="82"/>
        <v>14</v>
      </c>
      <c r="I887" s="73">
        <v>47</v>
      </c>
      <c r="J887" s="73">
        <v>2</v>
      </c>
      <c r="K887" s="72" t="str">
        <f t="shared" si="83"/>
        <v/>
      </c>
      <c r="L887" s="38" t="e">
        <f ca="1">VLOOKUP(B887,TA_Rubric!$A$1:$G$93,4+LEFT(Type!$B$1,1),)</f>
        <v>#N/A</v>
      </c>
    </row>
    <row r="888" spans="1:12" ht="63.95" customHeight="1" x14ac:dyDescent="0.25">
      <c r="A888" s="39" t="str">
        <f t="shared" ca="1" si="79"/>
        <v/>
      </c>
      <c r="B888" s="39" t="str">
        <f t="shared" ca="1" si="80"/>
        <v/>
      </c>
      <c r="C888" s="49"/>
      <c r="D888" s="16" t="b">
        <f t="shared" ca="1" si="84"/>
        <v>0</v>
      </c>
      <c r="E888" s="42" t="str">
        <f ca="1">_xlfn.IFNA(VLOOKUP(B888,Rubric[],2+VALUE(LEFT(Type!$B$1,1)),),"")</f>
        <v/>
      </c>
      <c r="F888" s="42" t="str">
        <f ca="1">_xlfn.IFNA(VLOOKUP(A888,Table4[[#All],[Id_Serv]:[Dsg_EN Servico]],2+VALUE(LEFT(Type!$B$1,1)),0),"")</f>
        <v/>
      </c>
      <c r="G888" s="43" t="b">
        <f t="shared" ca="1" si="81"/>
        <v>0</v>
      </c>
      <c r="H888" s="73">
        <f t="shared" si="82"/>
        <v>14</v>
      </c>
      <c r="I888" s="73">
        <v>48</v>
      </c>
      <c r="J888" s="73">
        <v>2</v>
      </c>
      <c r="K888" s="72" t="str">
        <f t="shared" si="83"/>
        <v/>
      </c>
      <c r="L888" s="38" t="e">
        <f ca="1">VLOOKUP(B888,TA_Rubric!$A$1:$G$93,4+LEFT(Type!$B$1,1),)</f>
        <v>#N/A</v>
      </c>
    </row>
    <row r="889" spans="1:12" ht="63.95" customHeight="1" x14ac:dyDescent="0.25">
      <c r="A889" s="39" t="str">
        <f t="shared" ca="1" si="79"/>
        <v/>
      </c>
      <c r="B889" s="39" t="str">
        <f t="shared" ca="1" si="80"/>
        <v/>
      </c>
      <c r="C889" s="49"/>
      <c r="D889" s="16" t="b">
        <f t="shared" ca="1" si="84"/>
        <v>0</v>
      </c>
      <c r="E889" s="42" t="str">
        <f ca="1">_xlfn.IFNA(VLOOKUP(B889,Rubric[],2+VALUE(LEFT(Type!$B$1,1)),),"")</f>
        <v/>
      </c>
      <c r="F889" s="42" t="str">
        <f ca="1">_xlfn.IFNA(VLOOKUP(A889,Table4[[#All],[Id_Serv]:[Dsg_EN Servico]],2+VALUE(LEFT(Type!$B$1,1)),0),"")</f>
        <v/>
      </c>
      <c r="G889" s="43" t="b">
        <f t="shared" ca="1" si="81"/>
        <v>0</v>
      </c>
      <c r="H889" s="73">
        <f t="shared" si="82"/>
        <v>14</v>
      </c>
      <c r="I889" s="73">
        <v>49</v>
      </c>
      <c r="J889" s="73">
        <v>2</v>
      </c>
      <c r="K889" s="72" t="str">
        <f t="shared" si="83"/>
        <v/>
      </c>
      <c r="L889" s="38" t="e">
        <f ca="1">VLOOKUP(B889,TA_Rubric!$A$1:$G$93,4+LEFT(Type!$B$1,1),)</f>
        <v>#N/A</v>
      </c>
    </row>
    <row r="890" spans="1:12" ht="63.95" customHeight="1" x14ac:dyDescent="0.25">
      <c r="A890" s="39" t="str">
        <f t="shared" ca="1" si="79"/>
        <v/>
      </c>
      <c r="B890" s="39" t="str">
        <f t="shared" ca="1" si="80"/>
        <v/>
      </c>
      <c r="C890" s="49"/>
      <c r="D890" s="16" t="b">
        <f t="shared" ca="1" si="84"/>
        <v>0</v>
      </c>
      <c r="E890" s="42" t="str">
        <f ca="1">_xlfn.IFNA(VLOOKUP(B890,Rubric[],2+VALUE(LEFT(Type!$B$1,1)),),"")</f>
        <v/>
      </c>
      <c r="F890" s="42" t="str">
        <f ca="1">_xlfn.IFNA(VLOOKUP(A890,Table4[[#All],[Id_Serv]:[Dsg_EN Servico]],2+VALUE(LEFT(Type!$B$1,1)),0),"")</f>
        <v/>
      </c>
      <c r="G890" s="43" t="b">
        <f t="shared" ca="1" si="81"/>
        <v>0</v>
      </c>
      <c r="H890" s="73">
        <f t="shared" si="82"/>
        <v>14</v>
      </c>
      <c r="I890" s="73">
        <v>50</v>
      </c>
      <c r="J890" s="73">
        <v>2</v>
      </c>
      <c r="K890" s="72" t="str">
        <f t="shared" si="83"/>
        <v/>
      </c>
      <c r="L890" s="38" t="e">
        <f ca="1">VLOOKUP(B890,TA_Rubric!$A$1:$G$93,4+LEFT(Type!$B$1,1),)</f>
        <v>#N/A</v>
      </c>
    </row>
    <row r="891" spans="1:12" ht="63.95" customHeight="1" x14ac:dyDescent="0.25">
      <c r="A891" s="39" t="str">
        <f t="shared" ca="1" si="79"/>
        <v/>
      </c>
      <c r="B891" s="39" t="str">
        <f t="shared" ca="1" si="80"/>
        <v/>
      </c>
      <c r="C891" s="49"/>
      <c r="D891" s="16" t="b">
        <f t="shared" ca="1" si="84"/>
        <v>0</v>
      </c>
      <c r="E891" s="42" t="str">
        <f ca="1">_xlfn.IFNA(VLOOKUP(B891,Rubric[],2+VALUE(LEFT(Type!$B$1,1)),),"")</f>
        <v/>
      </c>
      <c r="F891" s="42" t="str">
        <f ca="1">_xlfn.IFNA(VLOOKUP(A891,Table4[[#All],[Id_Serv]:[Dsg_EN Servico]],2+VALUE(LEFT(Type!$B$1,1)),0),"")</f>
        <v/>
      </c>
      <c r="G891" s="43" t="b">
        <f t="shared" ca="1" si="81"/>
        <v>0</v>
      </c>
      <c r="H891" s="73">
        <f t="shared" si="82"/>
        <v>14</v>
      </c>
      <c r="I891" s="73">
        <v>51</v>
      </c>
      <c r="J891" s="73">
        <v>2</v>
      </c>
      <c r="K891" s="72" t="str">
        <f t="shared" si="83"/>
        <v/>
      </c>
      <c r="L891" s="38" t="e">
        <f ca="1">VLOOKUP(B891,TA_Rubric!$A$1:$G$93,4+LEFT(Type!$B$1,1),)</f>
        <v>#N/A</v>
      </c>
    </row>
    <row r="892" spans="1:12" ht="63.95" customHeight="1" x14ac:dyDescent="0.25">
      <c r="A892" s="39" t="str">
        <f t="shared" ca="1" si="79"/>
        <v/>
      </c>
      <c r="B892" s="39" t="str">
        <f t="shared" ca="1" si="80"/>
        <v/>
      </c>
      <c r="C892" s="49"/>
      <c r="D892" s="16" t="b">
        <f t="shared" ca="1" si="84"/>
        <v>0</v>
      </c>
      <c r="E892" s="42" t="str">
        <f ca="1">_xlfn.IFNA(VLOOKUP(B892,Rubric[],2+VALUE(LEFT(Type!$B$1,1)),),"")</f>
        <v/>
      </c>
      <c r="F892" s="42" t="str">
        <f ca="1">_xlfn.IFNA(VLOOKUP(A892,Table4[[#All],[Id_Serv]:[Dsg_EN Servico]],2+VALUE(LEFT(Type!$B$1,1)),0),"")</f>
        <v/>
      </c>
      <c r="G892" s="43" t="b">
        <f t="shared" ca="1" si="81"/>
        <v>0</v>
      </c>
      <c r="H892" s="73">
        <f t="shared" si="82"/>
        <v>14</v>
      </c>
      <c r="I892" s="73">
        <v>52</v>
      </c>
      <c r="J892" s="73">
        <v>2</v>
      </c>
      <c r="K892" s="72" t="str">
        <f t="shared" si="83"/>
        <v/>
      </c>
      <c r="L892" s="38" t="e">
        <f ca="1">VLOOKUP(B892,TA_Rubric!$A$1:$G$93,4+LEFT(Type!$B$1,1),)</f>
        <v>#N/A</v>
      </c>
    </row>
    <row r="893" spans="1:12" ht="63.95" customHeight="1" x14ac:dyDescent="0.25">
      <c r="A893" s="39" t="str">
        <f t="shared" ca="1" si="79"/>
        <v/>
      </c>
      <c r="B893" s="39" t="str">
        <f t="shared" ca="1" si="80"/>
        <v/>
      </c>
      <c r="C893" s="49"/>
      <c r="D893" s="16" t="b">
        <f t="shared" ca="1" si="84"/>
        <v>0</v>
      </c>
      <c r="E893" s="42" t="str">
        <f ca="1">_xlfn.IFNA(VLOOKUP(B893,Rubric[],2+VALUE(LEFT(Type!$B$1,1)),),"")</f>
        <v/>
      </c>
      <c r="F893" s="42" t="str">
        <f ca="1">_xlfn.IFNA(VLOOKUP(A893,Table4[[#All],[Id_Serv]:[Dsg_EN Servico]],2+VALUE(LEFT(Type!$B$1,1)),0),"")</f>
        <v/>
      </c>
      <c r="G893" s="43" t="b">
        <f t="shared" ca="1" si="81"/>
        <v>0</v>
      </c>
      <c r="H893" s="73">
        <f t="shared" si="82"/>
        <v>14</v>
      </c>
      <c r="I893" s="73">
        <v>53</v>
      </c>
      <c r="J893" s="73">
        <v>2</v>
      </c>
      <c r="K893" s="72" t="str">
        <f t="shared" si="83"/>
        <v/>
      </c>
      <c r="L893" s="38" t="e">
        <f ca="1">VLOOKUP(B893,TA_Rubric!$A$1:$G$93,4+LEFT(Type!$B$1,1),)</f>
        <v>#N/A</v>
      </c>
    </row>
    <row r="894" spans="1:12" ht="63.95" customHeight="1" x14ac:dyDescent="0.25">
      <c r="A894" s="39" t="str">
        <f t="shared" ca="1" si="79"/>
        <v/>
      </c>
      <c r="B894" s="39" t="str">
        <f t="shared" ca="1" si="80"/>
        <v/>
      </c>
      <c r="C894" s="49"/>
      <c r="D894" s="16" t="b">
        <f t="shared" ca="1" si="84"/>
        <v>0</v>
      </c>
      <c r="E894" s="42" t="str">
        <f ca="1">_xlfn.IFNA(VLOOKUP(B894,Rubric[],2+VALUE(LEFT(Type!$B$1,1)),),"")</f>
        <v/>
      </c>
      <c r="F894" s="42" t="str">
        <f ca="1">_xlfn.IFNA(VLOOKUP(A894,Table4[[#All],[Id_Serv]:[Dsg_EN Servico]],2+VALUE(LEFT(Type!$B$1,1)),0),"")</f>
        <v/>
      </c>
      <c r="G894" s="43" t="b">
        <f t="shared" ca="1" si="81"/>
        <v>0</v>
      </c>
      <c r="H894" s="73">
        <f t="shared" si="82"/>
        <v>14</v>
      </c>
      <c r="I894" s="73">
        <v>54</v>
      </c>
      <c r="J894" s="73">
        <v>2</v>
      </c>
      <c r="K894" s="72" t="str">
        <f t="shared" si="83"/>
        <v/>
      </c>
      <c r="L894" s="38" t="e">
        <f ca="1">VLOOKUP(B894,TA_Rubric!$A$1:$G$93,4+LEFT(Type!$B$1,1),)</f>
        <v>#N/A</v>
      </c>
    </row>
    <row r="895" spans="1:12" ht="63.95" customHeight="1" x14ac:dyDescent="0.25">
      <c r="A895" s="39" t="str">
        <f t="shared" ca="1" si="79"/>
        <v/>
      </c>
      <c r="B895" s="39" t="str">
        <f t="shared" ca="1" si="80"/>
        <v/>
      </c>
      <c r="C895" s="49"/>
      <c r="D895" s="16" t="b">
        <f t="shared" ca="1" si="84"/>
        <v>0</v>
      </c>
      <c r="E895" s="42" t="str">
        <f ca="1">_xlfn.IFNA(VLOOKUP(B895,Rubric[],2+VALUE(LEFT(Type!$B$1,1)),),"")</f>
        <v/>
      </c>
      <c r="F895" s="42" t="str">
        <f ca="1">_xlfn.IFNA(VLOOKUP(A895,Table4[[#All],[Id_Serv]:[Dsg_EN Servico]],2+VALUE(LEFT(Type!$B$1,1)),0),"")</f>
        <v/>
      </c>
      <c r="G895" s="43" t="b">
        <f t="shared" ca="1" si="81"/>
        <v>0</v>
      </c>
      <c r="H895" s="73">
        <f t="shared" si="82"/>
        <v>14</v>
      </c>
      <c r="I895" s="73">
        <v>55</v>
      </c>
      <c r="J895" s="73">
        <v>2</v>
      </c>
      <c r="K895" s="72" t="str">
        <f t="shared" si="83"/>
        <v/>
      </c>
      <c r="L895" s="38" t="e">
        <f ca="1">VLOOKUP(B895,TA_Rubric!$A$1:$G$93,4+LEFT(Type!$B$1,1),)</f>
        <v>#N/A</v>
      </c>
    </row>
    <row r="896" spans="1:12" ht="63.95" customHeight="1" x14ac:dyDescent="0.25">
      <c r="A896" s="39" t="str">
        <f t="shared" ca="1" si="79"/>
        <v/>
      </c>
      <c r="B896" s="39" t="str">
        <f t="shared" ca="1" si="80"/>
        <v/>
      </c>
      <c r="C896" s="49"/>
      <c r="D896" s="16" t="b">
        <f t="shared" ca="1" si="84"/>
        <v>0</v>
      </c>
      <c r="E896" s="42" t="str">
        <f ca="1">_xlfn.IFNA(VLOOKUP(B896,Rubric[],2+VALUE(LEFT(Type!$B$1,1)),),"")</f>
        <v/>
      </c>
      <c r="F896" s="42" t="str">
        <f ca="1">_xlfn.IFNA(VLOOKUP(A896,Table4[[#All],[Id_Serv]:[Dsg_EN Servico]],2+VALUE(LEFT(Type!$B$1,1)),0),"")</f>
        <v/>
      </c>
      <c r="G896" s="43" t="b">
        <f t="shared" ca="1" si="81"/>
        <v>0</v>
      </c>
      <c r="H896" s="73">
        <f t="shared" si="82"/>
        <v>14</v>
      </c>
      <c r="I896" s="73">
        <v>56</v>
      </c>
      <c r="J896" s="73">
        <v>2</v>
      </c>
      <c r="K896" s="72" t="str">
        <f t="shared" si="83"/>
        <v/>
      </c>
      <c r="L896" s="38" t="e">
        <f ca="1">VLOOKUP(B896,TA_Rubric!$A$1:$G$93,4+LEFT(Type!$B$1,1),)</f>
        <v>#N/A</v>
      </c>
    </row>
    <row r="897" spans="1:12" ht="63.95" customHeight="1" x14ac:dyDescent="0.25">
      <c r="A897" s="39" t="str">
        <f t="shared" ca="1" si="79"/>
        <v/>
      </c>
      <c r="B897" s="39" t="str">
        <f t="shared" ca="1" si="80"/>
        <v/>
      </c>
      <c r="C897" s="49"/>
      <c r="D897" s="16" t="b">
        <f t="shared" ca="1" si="84"/>
        <v>0</v>
      </c>
      <c r="E897" s="42" t="str">
        <f ca="1">_xlfn.IFNA(VLOOKUP(B897,Rubric[],2+VALUE(LEFT(Type!$B$1,1)),),"")</f>
        <v/>
      </c>
      <c r="F897" s="42" t="str">
        <f ca="1">_xlfn.IFNA(VLOOKUP(A897,Table4[[#All],[Id_Serv]:[Dsg_EN Servico]],2+VALUE(LEFT(Type!$B$1,1)),0),"")</f>
        <v/>
      </c>
      <c r="G897" s="43" t="b">
        <f t="shared" ca="1" si="81"/>
        <v>0</v>
      </c>
      <c r="H897" s="73">
        <f t="shared" si="82"/>
        <v>14</v>
      </c>
      <c r="I897" s="73">
        <v>57</v>
      </c>
      <c r="J897" s="73">
        <v>2</v>
      </c>
      <c r="K897" s="72" t="str">
        <f t="shared" si="83"/>
        <v/>
      </c>
      <c r="L897" s="38" t="e">
        <f ca="1">VLOOKUP(B897,TA_Rubric!$A$1:$G$93,4+LEFT(Type!$B$1,1),)</f>
        <v>#N/A</v>
      </c>
    </row>
    <row r="898" spans="1:12" ht="63.95" customHeight="1" x14ac:dyDescent="0.25">
      <c r="A898" s="39" t="str">
        <f t="shared" ref="A898:A961" ca="1" si="85">INDIRECT("Type!"&amp;ADDRESS(H898,J898))</f>
        <v/>
      </c>
      <c r="B898" s="39" t="str">
        <f t="shared" ref="B898:B961" ca="1" si="86">IF(A898="","",I898)</f>
        <v/>
      </c>
      <c r="C898" s="49"/>
      <c r="D898" s="16" t="b">
        <f t="shared" ca="1" si="84"/>
        <v>0</v>
      </c>
      <c r="E898" s="42" t="str">
        <f ca="1">_xlfn.IFNA(VLOOKUP(B898,Rubric[],2+VALUE(LEFT(Type!$B$1,1)),),"")</f>
        <v/>
      </c>
      <c r="F898" s="42" t="str">
        <f ca="1">_xlfn.IFNA(VLOOKUP(A898,Table4[[#All],[Id_Serv]:[Dsg_EN Servico]],2+VALUE(LEFT(Type!$B$1,1)),0),"")</f>
        <v/>
      </c>
      <c r="G898" s="43" t="b">
        <f t="shared" ref="G898:G961" ca="1" si="87">IF(A898="",FALSE,INDIRECT("Type!"&amp;ADDRESS(H898,J898+2)))</f>
        <v>0</v>
      </c>
      <c r="H898" s="73">
        <f t="shared" si="82"/>
        <v>14</v>
      </c>
      <c r="I898" s="73">
        <v>58</v>
      </c>
      <c r="J898" s="73">
        <v>2</v>
      </c>
      <c r="K898" s="72" t="str">
        <f t="shared" si="83"/>
        <v/>
      </c>
      <c r="L898" s="38" t="e">
        <f ca="1">VLOOKUP(B898,TA_Rubric!$A$1:$G$93,4+LEFT(Type!$B$1,1),)</f>
        <v>#N/A</v>
      </c>
    </row>
    <row r="899" spans="1:12" ht="63.95" customHeight="1" x14ac:dyDescent="0.25">
      <c r="A899" s="39" t="str">
        <f t="shared" ca="1" si="85"/>
        <v/>
      </c>
      <c r="B899" s="39" t="str">
        <f t="shared" ca="1" si="86"/>
        <v/>
      </c>
      <c r="C899" s="49"/>
      <c r="D899" s="16" t="b">
        <f t="shared" ca="1" si="84"/>
        <v>0</v>
      </c>
      <c r="E899" s="42" t="str">
        <f ca="1">_xlfn.IFNA(VLOOKUP(B899,Rubric[],2+VALUE(LEFT(Type!$B$1,1)),),"")</f>
        <v/>
      </c>
      <c r="F899" s="42" t="str">
        <f ca="1">_xlfn.IFNA(VLOOKUP(A899,Table4[[#All],[Id_Serv]:[Dsg_EN Servico]],2+VALUE(LEFT(Type!$B$1,1)),0),"")</f>
        <v/>
      </c>
      <c r="G899" s="43" t="b">
        <f t="shared" ca="1" si="87"/>
        <v>0</v>
      </c>
      <c r="H899" s="73">
        <f t="shared" ref="H899:H962" si="88">IF(I898&gt;I899,H898+1,H898)</f>
        <v>14</v>
      </c>
      <c r="I899" s="73">
        <v>59</v>
      </c>
      <c r="J899" s="73">
        <v>2</v>
      </c>
      <c r="K899" s="72" t="str">
        <f t="shared" ref="K899:K962" si="89">IF(C899&lt;&gt;"",1,"")</f>
        <v/>
      </c>
      <c r="L899" s="38" t="e">
        <f ca="1">VLOOKUP(B899,TA_Rubric!$A$1:$G$93,4+LEFT(Type!$B$1,1),)</f>
        <v>#N/A</v>
      </c>
    </row>
    <row r="900" spans="1:12" ht="63.95" customHeight="1" x14ac:dyDescent="0.25">
      <c r="A900" s="39" t="str">
        <f t="shared" ca="1" si="85"/>
        <v/>
      </c>
      <c r="B900" s="39" t="str">
        <f t="shared" ca="1" si="86"/>
        <v/>
      </c>
      <c r="C900" s="49"/>
      <c r="D900" s="16" t="b">
        <f t="shared" ca="1" si="84"/>
        <v>0</v>
      </c>
      <c r="E900" s="42" t="str">
        <f ca="1">_xlfn.IFNA(VLOOKUP(B900,Rubric[],2+VALUE(LEFT(Type!$B$1,1)),),"")</f>
        <v/>
      </c>
      <c r="F900" s="42" t="str">
        <f ca="1">_xlfn.IFNA(VLOOKUP(A900,Table4[[#All],[Id_Serv]:[Dsg_EN Servico]],2+VALUE(LEFT(Type!$B$1,1)),0),"")</f>
        <v/>
      </c>
      <c r="G900" s="43" t="b">
        <f t="shared" ca="1" si="87"/>
        <v>0</v>
      </c>
      <c r="H900" s="73">
        <f t="shared" si="88"/>
        <v>14</v>
      </c>
      <c r="I900" s="73">
        <v>60</v>
      </c>
      <c r="J900" s="73">
        <v>2</v>
      </c>
      <c r="K900" s="72" t="str">
        <f t="shared" si="89"/>
        <v/>
      </c>
      <c r="L900" s="38" t="e">
        <f ca="1">VLOOKUP(B900,TA_Rubric!$A$1:$G$93,4+LEFT(Type!$B$1,1),)</f>
        <v>#N/A</v>
      </c>
    </row>
    <row r="901" spans="1:12" ht="63.95" customHeight="1" x14ac:dyDescent="0.25">
      <c r="A901" s="39" t="str">
        <f t="shared" ca="1" si="85"/>
        <v/>
      </c>
      <c r="B901" s="39" t="str">
        <f t="shared" ca="1" si="86"/>
        <v/>
      </c>
      <c r="C901" s="49"/>
      <c r="D901" s="16" t="b">
        <f t="shared" ca="1" si="84"/>
        <v>0</v>
      </c>
      <c r="E901" s="42" t="str">
        <f ca="1">_xlfn.IFNA(VLOOKUP(B901,Rubric[],2+VALUE(LEFT(Type!$B$1,1)),),"")</f>
        <v/>
      </c>
      <c r="F901" s="42" t="str">
        <f ca="1">_xlfn.IFNA(VLOOKUP(A901,Table4[[#All],[Id_Serv]:[Dsg_EN Servico]],2+VALUE(LEFT(Type!$B$1,1)),0),"")</f>
        <v/>
      </c>
      <c r="G901" s="43" t="b">
        <f t="shared" ca="1" si="87"/>
        <v>0</v>
      </c>
      <c r="H901" s="73">
        <f t="shared" si="88"/>
        <v>14</v>
      </c>
      <c r="I901" s="73">
        <v>61</v>
      </c>
      <c r="J901" s="73">
        <v>2</v>
      </c>
      <c r="K901" s="72" t="str">
        <f t="shared" si="89"/>
        <v/>
      </c>
      <c r="L901" s="38" t="e">
        <f ca="1">VLOOKUP(B901,TA_Rubric!$A$1:$G$93,4+LEFT(Type!$B$1,1),)</f>
        <v>#N/A</v>
      </c>
    </row>
    <row r="902" spans="1:12" ht="63.95" customHeight="1" x14ac:dyDescent="0.25">
      <c r="A902" s="39" t="str">
        <f t="shared" ca="1" si="85"/>
        <v/>
      </c>
      <c r="B902" s="39" t="str">
        <f t="shared" ca="1" si="86"/>
        <v/>
      </c>
      <c r="C902" s="49"/>
      <c r="D902" s="16" t="b">
        <f t="shared" ca="1" si="84"/>
        <v>0</v>
      </c>
      <c r="E902" s="42" t="str">
        <f ca="1">_xlfn.IFNA(VLOOKUP(B902,Rubric[],2+VALUE(LEFT(Type!$B$1,1)),),"")</f>
        <v/>
      </c>
      <c r="F902" s="42" t="str">
        <f ca="1">_xlfn.IFNA(VLOOKUP(A902,Table4[[#All],[Id_Serv]:[Dsg_EN Servico]],2+VALUE(LEFT(Type!$B$1,1)),0),"")</f>
        <v/>
      </c>
      <c r="G902" s="43" t="b">
        <f t="shared" ca="1" si="87"/>
        <v>0</v>
      </c>
      <c r="H902" s="73">
        <f t="shared" si="88"/>
        <v>14</v>
      </c>
      <c r="I902" s="73">
        <v>62</v>
      </c>
      <c r="J902" s="73">
        <v>2</v>
      </c>
      <c r="K902" s="72" t="str">
        <f t="shared" si="89"/>
        <v/>
      </c>
      <c r="L902" s="38" t="e">
        <f ca="1">VLOOKUP(B902,TA_Rubric!$A$1:$G$93,4+LEFT(Type!$B$1,1),)</f>
        <v>#N/A</v>
      </c>
    </row>
    <row r="903" spans="1:12" ht="63.95" customHeight="1" x14ac:dyDescent="0.25">
      <c r="A903" s="39" t="str">
        <f t="shared" ca="1" si="85"/>
        <v/>
      </c>
      <c r="B903" s="39" t="str">
        <f t="shared" ca="1" si="86"/>
        <v/>
      </c>
      <c r="C903" s="49"/>
      <c r="D903" s="16" t="b">
        <f t="shared" ca="1" si="84"/>
        <v>0</v>
      </c>
      <c r="E903" s="42" t="str">
        <f ca="1">_xlfn.IFNA(VLOOKUP(B903,Rubric[],2+VALUE(LEFT(Type!$B$1,1)),),"")</f>
        <v/>
      </c>
      <c r="F903" s="42" t="str">
        <f ca="1">_xlfn.IFNA(VLOOKUP(A903,Table4[[#All],[Id_Serv]:[Dsg_EN Servico]],2+VALUE(LEFT(Type!$B$1,1)),0),"")</f>
        <v/>
      </c>
      <c r="G903" s="43" t="b">
        <f t="shared" ca="1" si="87"/>
        <v>0</v>
      </c>
      <c r="H903" s="73">
        <f t="shared" si="88"/>
        <v>14</v>
      </c>
      <c r="I903" s="73">
        <v>63</v>
      </c>
      <c r="J903" s="73">
        <v>2</v>
      </c>
      <c r="K903" s="72" t="str">
        <f t="shared" si="89"/>
        <v/>
      </c>
      <c r="L903" s="38" t="e">
        <f ca="1">VLOOKUP(B903,TA_Rubric!$A$1:$G$93,4+LEFT(Type!$B$1,1),)</f>
        <v>#N/A</v>
      </c>
    </row>
    <row r="904" spans="1:12" ht="63.95" customHeight="1" x14ac:dyDescent="0.25">
      <c r="A904" s="39" t="str">
        <f t="shared" ca="1" si="85"/>
        <v/>
      </c>
      <c r="B904" s="39" t="str">
        <f t="shared" ca="1" si="86"/>
        <v/>
      </c>
      <c r="C904" s="49"/>
      <c r="D904" s="16" t="b">
        <f t="shared" ca="1" si="84"/>
        <v>0</v>
      </c>
      <c r="E904" s="42" t="str">
        <f ca="1">_xlfn.IFNA(VLOOKUP(B904,Rubric[],2+VALUE(LEFT(Type!$B$1,1)),),"")</f>
        <v/>
      </c>
      <c r="F904" s="42" t="str">
        <f ca="1">_xlfn.IFNA(VLOOKUP(A904,Table4[[#All],[Id_Serv]:[Dsg_EN Servico]],2+VALUE(LEFT(Type!$B$1,1)),0),"")</f>
        <v/>
      </c>
      <c r="G904" s="43" t="b">
        <f t="shared" ca="1" si="87"/>
        <v>0</v>
      </c>
      <c r="H904" s="73">
        <f t="shared" si="88"/>
        <v>14</v>
      </c>
      <c r="I904" s="73">
        <v>64</v>
      </c>
      <c r="J904" s="73">
        <v>2</v>
      </c>
      <c r="K904" s="72" t="str">
        <f t="shared" si="89"/>
        <v/>
      </c>
      <c r="L904" s="38" t="e">
        <f ca="1">VLOOKUP(B904,TA_Rubric!$A$1:$G$93,4+LEFT(Type!$B$1,1),)</f>
        <v>#N/A</v>
      </c>
    </row>
    <row r="905" spans="1:12" ht="63.95" customHeight="1" x14ac:dyDescent="0.25">
      <c r="A905" s="39" t="str">
        <f t="shared" ca="1" si="85"/>
        <v/>
      </c>
      <c r="B905" s="39" t="str">
        <f t="shared" ca="1" si="86"/>
        <v/>
      </c>
      <c r="C905" s="49"/>
      <c r="D905" s="16" t="b">
        <f t="shared" ca="1" si="84"/>
        <v>0</v>
      </c>
      <c r="E905" s="42" t="str">
        <f ca="1">_xlfn.IFNA(VLOOKUP(B905,Rubric[],2+VALUE(LEFT(Type!$B$1,1)),),"")</f>
        <v/>
      </c>
      <c r="F905" s="42" t="str">
        <f ca="1">_xlfn.IFNA(VLOOKUP(A905,Table4[[#All],[Id_Serv]:[Dsg_EN Servico]],2+VALUE(LEFT(Type!$B$1,1)),0),"")</f>
        <v/>
      </c>
      <c r="G905" s="43" t="b">
        <f t="shared" ca="1" si="87"/>
        <v>0</v>
      </c>
      <c r="H905" s="73">
        <f t="shared" si="88"/>
        <v>14</v>
      </c>
      <c r="I905" s="73">
        <v>65</v>
      </c>
      <c r="J905" s="73">
        <v>2</v>
      </c>
      <c r="K905" s="72" t="str">
        <f t="shared" si="89"/>
        <v/>
      </c>
      <c r="L905" s="38" t="e">
        <f ca="1">VLOOKUP(B905,TA_Rubric!$A$1:$G$93,4+LEFT(Type!$B$1,1),)</f>
        <v>#N/A</v>
      </c>
    </row>
    <row r="906" spans="1:12" ht="63.95" customHeight="1" x14ac:dyDescent="0.25">
      <c r="A906" s="39" t="str">
        <f t="shared" ca="1" si="85"/>
        <v/>
      </c>
      <c r="B906" s="39" t="str">
        <f t="shared" ca="1" si="86"/>
        <v/>
      </c>
      <c r="C906" s="49"/>
      <c r="D906" s="16" t="b">
        <f t="shared" ca="1" si="84"/>
        <v>0</v>
      </c>
      <c r="E906" s="42" t="str">
        <f ca="1">_xlfn.IFNA(VLOOKUP(B906,Rubric[],2+VALUE(LEFT(Type!$B$1,1)),),"")</f>
        <v/>
      </c>
      <c r="F906" s="42" t="str">
        <f ca="1">_xlfn.IFNA(VLOOKUP(A906,Table4[[#All],[Id_Serv]:[Dsg_EN Servico]],2+VALUE(LEFT(Type!$B$1,1)),0),"")</f>
        <v/>
      </c>
      <c r="G906" s="43" t="b">
        <f t="shared" ca="1" si="87"/>
        <v>0</v>
      </c>
      <c r="H906" s="73">
        <f t="shared" si="88"/>
        <v>14</v>
      </c>
      <c r="I906" s="73">
        <v>66</v>
      </c>
      <c r="J906" s="73">
        <v>2</v>
      </c>
      <c r="K906" s="72" t="str">
        <f t="shared" si="89"/>
        <v/>
      </c>
      <c r="L906" s="38" t="e">
        <f ca="1">VLOOKUP(B906,TA_Rubric!$A$1:$G$93,4+LEFT(Type!$B$1,1),)</f>
        <v>#N/A</v>
      </c>
    </row>
    <row r="907" spans="1:12" ht="63.95" customHeight="1" x14ac:dyDescent="0.25">
      <c r="A907" s="39" t="str">
        <f t="shared" ca="1" si="85"/>
        <v/>
      </c>
      <c r="B907" s="39" t="str">
        <f t="shared" ca="1" si="86"/>
        <v/>
      </c>
      <c r="C907" s="49"/>
      <c r="D907" s="16" t="b">
        <f t="shared" ca="1" si="84"/>
        <v>0</v>
      </c>
      <c r="E907" s="42" t="str">
        <f ca="1">_xlfn.IFNA(VLOOKUP(B907,Rubric[],2+VALUE(LEFT(Type!$B$1,1)),),"")</f>
        <v/>
      </c>
      <c r="F907" s="42" t="str">
        <f ca="1">_xlfn.IFNA(VLOOKUP(A907,Table4[[#All],[Id_Serv]:[Dsg_EN Servico]],2+VALUE(LEFT(Type!$B$1,1)),0),"")</f>
        <v/>
      </c>
      <c r="G907" s="43" t="b">
        <f t="shared" ca="1" si="87"/>
        <v>0</v>
      </c>
      <c r="H907" s="73">
        <f t="shared" si="88"/>
        <v>14</v>
      </c>
      <c r="I907" s="73">
        <v>67</v>
      </c>
      <c r="J907" s="73">
        <v>2</v>
      </c>
      <c r="K907" s="72" t="str">
        <f t="shared" si="89"/>
        <v/>
      </c>
      <c r="L907" s="38" t="e">
        <f ca="1">VLOOKUP(B907,TA_Rubric!$A$1:$G$93,4+LEFT(Type!$B$1,1),)</f>
        <v>#N/A</v>
      </c>
    </row>
    <row r="908" spans="1:12" ht="63.95" customHeight="1" x14ac:dyDescent="0.25">
      <c r="A908" s="39" t="str">
        <f t="shared" ca="1" si="85"/>
        <v/>
      </c>
      <c r="B908" s="39" t="str">
        <f t="shared" ca="1" si="86"/>
        <v/>
      </c>
      <c r="C908" s="49"/>
      <c r="D908" s="16" t="b">
        <f t="shared" ca="1" si="84"/>
        <v>0</v>
      </c>
      <c r="E908" s="42" t="str">
        <f ca="1">_xlfn.IFNA(VLOOKUP(B908,Rubric[],2+VALUE(LEFT(Type!$B$1,1)),),"")</f>
        <v/>
      </c>
      <c r="F908" s="42" t="str">
        <f ca="1">_xlfn.IFNA(VLOOKUP(A908,Table4[[#All],[Id_Serv]:[Dsg_EN Servico]],2+VALUE(LEFT(Type!$B$1,1)),0),"")</f>
        <v/>
      </c>
      <c r="G908" s="43" t="b">
        <f t="shared" ca="1" si="87"/>
        <v>0</v>
      </c>
      <c r="H908" s="73">
        <f t="shared" si="88"/>
        <v>14</v>
      </c>
      <c r="I908" s="73">
        <v>68</v>
      </c>
      <c r="J908" s="73">
        <v>2</v>
      </c>
      <c r="K908" s="72" t="str">
        <f t="shared" si="89"/>
        <v/>
      </c>
      <c r="L908" s="38" t="e">
        <f ca="1">VLOOKUP(B908,TA_Rubric!$A$1:$G$93,4+LEFT(Type!$B$1,1),)</f>
        <v>#N/A</v>
      </c>
    </row>
    <row r="909" spans="1:12" ht="63.95" customHeight="1" x14ac:dyDescent="0.25">
      <c r="A909" s="39" t="str">
        <f t="shared" ca="1" si="85"/>
        <v/>
      </c>
      <c r="B909" s="39" t="str">
        <f t="shared" ca="1" si="86"/>
        <v/>
      </c>
      <c r="C909" s="49"/>
      <c r="D909" s="16" t="b">
        <f t="shared" ca="1" si="84"/>
        <v>0</v>
      </c>
      <c r="E909" s="42" t="str">
        <f ca="1">_xlfn.IFNA(VLOOKUP(B909,Rubric[],2+VALUE(LEFT(Type!$B$1,1)),),"")</f>
        <v/>
      </c>
      <c r="F909" s="42" t="str">
        <f ca="1">_xlfn.IFNA(VLOOKUP(A909,Table4[[#All],[Id_Serv]:[Dsg_EN Servico]],2+VALUE(LEFT(Type!$B$1,1)),0),"")</f>
        <v/>
      </c>
      <c r="G909" s="43" t="b">
        <f t="shared" ca="1" si="87"/>
        <v>0</v>
      </c>
      <c r="H909" s="73">
        <f t="shared" si="88"/>
        <v>14</v>
      </c>
      <c r="I909" s="73">
        <v>69</v>
      </c>
      <c r="J909" s="73">
        <v>2</v>
      </c>
      <c r="K909" s="72" t="str">
        <f t="shared" si="89"/>
        <v/>
      </c>
      <c r="L909" s="38" t="e">
        <f ca="1">VLOOKUP(B909,TA_Rubric!$A$1:$G$93,4+LEFT(Type!$B$1,1),)</f>
        <v>#N/A</v>
      </c>
    </row>
    <row r="910" spans="1:12" ht="63.95" customHeight="1" x14ac:dyDescent="0.25">
      <c r="A910" s="39" t="str">
        <f t="shared" ca="1" si="85"/>
        <v/>
      </c>
      <c r="B910" s="39" t="str">
        <f t="shared" ca="1" si="86"/>
        <v/>
      </c>
      <c r="C910" s="49"/>
      <c r="D910" s="16" t="b">
        <f t="shared" ca="1" si="84"/>
        <v>0</v>
      </c>
      <c r="E910" s="42" t="str">
        <f ca="1">_xlfn.IFNA(VLOOKUP(B910,Rubric[],2+VALUE(LEFT(Type!$B$1,1)),),"")</f>
        <v/>
      </c>
      <c r="F910" s="42" t="str">
        <f ca="1">_xlfn.IFNA(VLOOKUP(A910,Table4[[#All],[Id_Serv]:[Dsg_EN Servico]],2+VALUE(LEFT(Type!$B$1,1)),0),"")</f>
        <v/>
      </c>
      <c r="G910" s="43" t="b">
        <f t="shared" ca="1" si="87"/>
        <v>0</v>
      </c>
      <c r="H910" s="73">
        <f t="shared" si="88"/>
        <v>14</v>
      </c>
      <c r="I910" s="73">
        <v>70</v>
      </c>
      <c r="J910" s="73">
        <v>2</v>
      </c>
      <c r="K910" s="72" t="str">
        <f t="shared" si="89"/>
        <v/>
      </c>
      <c r="L910" s="38" t="e">
        <f ca="1">VLOOKUP(B910,TA_Rubric!$A$1:$G$93,4+LEFT(Type!$B$1,1),)</f>
        <v>#N/A</v>
      </c>
    </row>
    <row r="911" spans="1:12" ht="63.95" customHeight="1" x14ac:dyDescent="0.25">
      <c r="A911" s="39" t="str">
        <f t="shared" ca="1" si="85"/>
        <v/>
      </c>
      <c r="B911" s="39" t="str">
        <f t="shared" ca="1" si="86"/>
        <v/>
      </c>
      <c r="C911" s="49"/>
      <c r="D911" s="16" t="b">
        <f t="shared" ca="1" si="84"/>
        <v>0</v>
      </c>
      <c r="E911" s="42" t="str">
        <f ca="1">_xlfn.IFNA(VLOOKUP(B911,Rubric[],2+VALUE(LEFT(Type!$B$1,1)),),"")</f>
        <v/>
      </c>
      <c r="F911" s="42" t="str">
        <f ca="1">_xlfn.IFNA(VLOOKUP(A911,Table4[[#All],[Id_Serv]:[Dsg_EN Servico]],2+VALUE(LEFT(Type!$B$1,1)),0),"")</f>
        <v/>
      </c>
      <c r="G911" s="43" t="b">
        <f t="shared" ca="1" si="87"/>
        <v>0</v>
      </c>
      <c r="H911" s="73">
        <f t="shared" si="88"/>
        <v>14</v>
      </c>
      <c r="I911" s="73">
        <v>71</v>
      </c>
      <c r="J911" s="73">
        <v>2</v>
      </c>
      <c r="K911" s="72" t="str">
        <f t="shared" si="89"/>
        <v/>
      </c>
      <c r="L911" s="38" t="e">
        <f ca="1">VLOOKUP(B911,TA_Rubric!$A$1:$G$93,4+LEFT(Type!$B$1,1),)</f>
        <v>#N/A</v>
      </c>
    </row>
    <row r="912" spans="1:12" ht="63.95" customHeight="1" x14ac:dyDescent="0.25">
      <c r="A912" s="39" t="str">
        <f t="shared" ca="1" si="85"/>
        <v/>
      </c>
      <c r="B912" s="39" t="str">
        <f t="shared" ca="1" si="86"/>
        <v/>
      </c>
      <c r="C912" s="49"/>
      <c r="D912" s="16" t="b">
        <f t="shared" ca="1" si="84"/>
        <v>0</v>
      </c>
      <c r="E912" s="42" t="str">
        <f ca="1">_xlfn.IFNA(VLOOKUP(B912,Rubric[],2+VALUE(LEFT(Type!$B$1,1)),),"")</f>
        <v/>
      </c>
      <c r="F912" s="42" t="str">
        <f ca="1">_xlfn.IFNA(VLOOKUP(A912,Table4[[#All],[Id_Serv]:[Dsg_EN Servico]],2+VALUE(LEFT(Type!$B$1,1)),0),"")</f>
        <v/>
      </c>
      <c r="G912" s="43" t="b">
        <f t="shared" ca="1" si="87"/>
        <v>0</v>
      </c>
      <c r="H912" s="73">
        <f t="shared" si="88"/>
        <v>14</v>
      </c>
      <c r="I912" s="73">
        <v>72</v>
      </c>
      <c r="J912" s="73">
        <v>2</v>
      </c>
      <c r="K912" s="72" t="str">
        <f t="shared" si="89"/>
        <v/>
      </c>
      <c r="L912" s="38" t="e">
        <f ca="1">VLOOKUP(B912,TA_Rubric!$A$1:$G$93,4+LEFT(Type!$B$1,1),)</f>
        <v>#N/A</v>
      </c>
    </row>
    <row r="913" spans="1:12" ht="63.95" customHeight="1" x14ac:dyDescent="0.25">
      <c r="A913" s="39" t="str">
        <f t="shared" ca="1" si="85"/>
        <v/>
      </c>
      <c r="B913" s="39" t="str">
        <f t="shared" ca="1" si="86"/>
        <v/>
      </c>
      <c r="C913" s="49"/>
      <c r="D913" s="16" t="b">
        <f t="shared" ca="1" si="84"/>
        <v>0</v>
      </c>
      <c r="E913" s="42" t="str">
        <f ca="1">_xlfn.IFNA(VLOOKUP(B913,Rubric[],2+VALUE(LEFT(Type!$B$1,1)),),"")</f>
        <v/>
      </c>
      <c r="F913" s="42" t="str">
        <f ca="1">_xlfn.IFNA(VLOOKUP(A913,Table4[[#All],[Id_Serv]:[Dsg_EN Servico]],2+VALUE(LEFT(Type!$B$1,1)),0),"")</f>
        <v/>
      </c>
      <c r="G913" s="43" t="b">
        <f t="shared" ca="1" si="87"/>
        <v>0</v>
      </c>
      <c r="H913" s="73">
        <f t="shared" si="88"/>
        <v>14</v>
      </c>
      <c r="I913" s="73">
        <v>73</v>
      </c>
      <c r="J913" s="73">
        <v>2</v>
      </c>
      <c r="K913" s="72" t="str">
        <f t="shared" si="89"/>
        <v/>
      </c>
      <c r="L913" s="38" t="e">
        <f ca="1">VLOOKUP(B913,TA_Rubric!$A$1:$G$93,4+LEFT(Type!$B$1,1),)</f>
        <v>#N/A</v>
      </c>
    </row>
    <row r="914" spans="1:12" ht="63.95" customHeight="1" x14ac:dyDescent="0.25">
      <c r="A914" s="39" t="str">
        <f t="shared" ca="1" si="85"/>
        <v/>
      </c>
      <c r="B914" s="39" t="str">
        <f t="shared" ca="1" si="86"/>
        <v/>
      </c>
      <c r="C914" s="49"/>
      <c r="D914" s="16" t="b">
        <f t="shared" ca="1" si="84"/>
        <v>0</v>
      </c>
      <c r="E914" s="42" t="str">
        <f ca="1">_xlfn.IFNA(VLOOKUP(B914,Rubric[],2+VALUE(LEFT(Type!$B$1,1)),),"")</f>
        <v/>
      </c>
      <c r="F914" s="42" t="str">
        <f ca="1">_xlfn.IFNA(VLOOKUP(A914,Table4[[#All],[Id_Serv]:[Dsg_EN Servico]],2+VALUE(LEFT(Type!$B$1,1)),0),"")</f>
        <v/>
      </c>
      <c r="G914" s="43" t="b">
        <f t="shared" ca="1" si="87"/>
        <v>0</v>
      </c>
      <c r="H914" s="73">
        <f t="shared" si="88"/>
        <v>14</v>
      </c>
      <c r="I914" s="73">
        <v>74</v>
      </c>
      <c r="J914" s="73">
        <v>2</v>
      </c>
      <c r="K914" s="72" t="str">
        <f t="shared" si="89"/>
        <v/>
      </c>
      <c r="L914" s="38" t="e">
        <f ca="1">VLOOKUP(B914,TA_Rubric!$A$1:$G$93,4+LEFT(Type!$B$1,1),)</f>
        <v>#N/A</v>
      </c>
    </row>
    <row r="915" spans="1:12" ht="63.95" customHeight="1" x14ac:dyDescent="0.25">
      <c r="A915" s="39" t="str">
        <f t="shared" ca="1" si="85"/>
        <v/>
      </c>
      <c r="B915" s="39" t="str">
        <f t="shared" ca="1" si="86"/>
        <v/>
      </c>
      <c r="C915" s="49"/>
      <c r="D915" s="16" t="b">
        <f t="shared" ca="1" si="84"/>
        <v>0</v>
      </c>
      <c r="E915" s="42" t="str">
        <f ca="1">_xlfn.IFNA(VLOOKUP(B915,Rubric[],2+VALUE(LEFT(Type!$B$1,1)),),"")</f>
        <v/>
      </c>
      <c r="F915" s="42" t="str">
        <f ca="1">_xlfn.IFNA(VLOOKUP(A915,Table4[[#All],[Id_Serv]:[Dsg_EN Servico]],2+VALUE(LEFT(Type!$B$1,1)),0),"")</f>
        <v/>
      </c>
      <c r="G915" s="43" t="b">
        <f t="shared" ca="1" si="87"/>
        <v>0</v>
      </c>
      <c r="H915" s="73">
        <f t="shared" si="88"/>
        <v>14</v>
      </c>
      <c r="I915" s="73">
        <v>75</v>
      </c>
      <c r="J915" s="73">
        <v>2</v>
      </c>
      <c r="K915" s="72" t="str">
        <f t="shared" si="89"/>
        <v/>
      </c>
      <c r="L915" s="38" t="e">
        <f ca="1">VLOOKUP(B915,TA_Rubric!$A$1:$G$93,4+LEFT(Type!$B$1,1),)</f>
        <v>#N/A</v>
      </c>
    </row>
    <row r="916" spans="1:12" ht="63.95" customHeight="1" x14ac:dyDescent="0.25">
      <c r="A916" s="39" t="str">
        <f t="shared" ca="1" si="85"/>
        <v/>
      </c>
      <c r="B916" s="39" t="str">
        <f t="shared" ca="1" si="86"/>
        <v/>
      </c>
      <c r="C916" s="49"/>
      <c r="D916" s="16" t="b">
        <f t="shared" ca="1" si="84"/>
        <v>0</v>
      </c>
      <c r="E916" s="42" t="str">
        <f ca="1">_xlfn.IFNA(VLOOKUP(B916,Rubric[],2+VALUE(LEFT(Type!$B$1,1)),),"")</f>
        <v/>
      </c>
      <c r="F916" s="42" t="str">
        <f ca="1">_xlfn.IFNA(VLOOKUP(A916,Table4[[#All],[Id_Serv]:[Dsg_EN Servico]],2+VALUE(LEFT(Type!$B$1,1)),0),"")</f>
        <v/>
      </c>
      <c r="G916" s="43" t="b">
        <f t="shared" ca="1" si="87"/>
        <v>0</v>
      </c>
      <c r="H916" s="73">
        <f t="shared" si="88"/>
        <v>14</v>
      </c>
      <c r="I916" s="73">
        <v>76</v>
      </c>
      <c r="J916" s="73">
        <v>2</v>
      </c>
      <c r="K916" s="72" t="str">
        <f t="shared" si="89"/>
        <v/>
      </c>
      <c r="L916" s="38" t="e">
        <f ca="1">VLOOKUP(B916,TA_Rubric!$A$1:$G$93,4+LEFT(Type!$B$1,1),)</f>
        <v>#N/A</v>
      </c>
    </row>
    <row r="917" spans="1:12" ht="63.95" customHeight="1" x14ac:dyDescent="0.25">
      <c r="A917" s="39" t="str">
        <f t="shared" ca="1" si="85"/>
        <v/>
      </c>
      <c r="B917" s="39" t="str">
        <f t="shared" ca="1" si="86"/>
        <v/>
      </c>
      <c r="C917" s="49"/>
      <c r="D917" s="16" t="b">
        <f t="shared" ca="1" si="84"/>
        <v>0</v>
      </c>
      <c r="E917" s="42" t="str">
        <f ca="1">_xlfn.IFNA(VLOOKUP(B917,Rubric[],2+VALUE(LEFT(Type!$B$1,1)),),"")</f>
        <v/>
      </c>
      <c r="F917" s="42" t="str">
        <f ca="1">_xlfn.IFNA(VLOOKUP(A917,Table4[[#All],[Id_Serv]:[Dsg_EN Servico]],2+VALUE(LEFT(Type!$B$1,1)),0),"")</f>
        <v/>
      </c>
      <c r="G917" s="43" t="b">
        <f t="shared" ca="1" si="87"/>
        <v>0</v>
      </c>
      <c r="H917" s="73">
        <f t="shared" si="88"/>
        <v>14</v>
      </c>
      <c r="I917" s="73">
        <v>77</v>
      </c>
      <c r="J917" s="73">
        <v>2</v>
      </c>
      <c r="K917" s="72" t="str">
        <f t="shared" si="89"/>
        <v/>
      </c>
      <c r="L917" s="38" t="e">
        <f ca="1">VLOOKUP(B917,TA_Rubric!$A$1:$G$93,4+LEFT(Type!$B$1,1),)</f>
        <v>#N/A</v>
      </c>
    </row>
    <row r="918" spans="1:12" ht="63.95" customHeight="1" x14ac:dyDescent="0.25">
      <c r="A918" s="39" t="str">
        <f t="shared" ca="1" si="85"/>
        <v/>
      </c>
      <c r="B918" s="39" t="str">
        <f t="shared" ca="1" si="86"/>
        <v/>
      </c>
      <c r="C918" s="49"/>
      <c r="D918" s="16" t="b">
        <f t="shared" ca="1" si="84"/>
        <v>0</v>
      </c>
      <c r="E918" s="42" t="str">
        <f ca="1">_xlfn.IFNA(VLOOKUP(B918,Rubric[],2+VALUE(LEFT(Type!$B$1,1)),),"")</f>
        <v/>
      </c>
      <c r="F918" s="42" t="str">
        <f ca="1">_xlfn.IFNA(VLOOKUP(A918,Table4[[#All],[Id_Serv]:[Dsg_EN Servico]],2+VALUE(LEFT(Type!$B$1,1)),0),"")</f>
        <v/>
      </c>
      <c r="G918" s="43" t="b">
        <f t="shared" ca="1" si="87"/>
        <v>0</v>
      </c>
      <c r="H918" s="73">
        <f t="shared" si="88"/>
        <v>14</v>
      </c>
      <c r="I918" s="73">
        <v>78</v>
      </c>
      <c r="J918" s="73">
        <v>2</v>
      </c>
      <c r="K918" s="72" t="str">
        <f t="shared" si="89"/>
        <v/>
      </c>
      <c r="L918" s="38" t="e">
        <f ca="1">VLOOKUP(B918,TA_Rubric!$A$1:$G$93,4+LEFT(Type!$B$1,1),)</f>
        <v>#N/A</v>
      </c>
    </row>
    <row r="919" spans="1:12" ht="63.95" customHeight="1" x14ac:dyDescent="0.25">
      <c r="A919" s="39" t="str">
        <f t="shared" ca="1" si="85"/>
        <v/>
      </c>
      <c r="B919" s="39" t="str">
        <f t="shared" ca="1" si="86"/>
        <v/>
      </c>
      <c r="C919" s="49"/>
      <c r="D919" s="16" t="b">
        <f t="shared" ca="1" si="84"/>
        <v>0</v>
      </c>
      <c r="E919" s="42" t="str">
        <f ca="1">_xlfn.IFNA(VLOOKUP(B919,Rubric[],2+VALUE(LEFT(Type!$B$1,1)),),"")</f>
        <v/>
      </c>
      <c r="F919" s="42" t="str">
        <f ca="1">_xlfn.IFNA(VLOOKUP(A919,Table4[[#All],[Id_Serv]:[Dsg_EN Servico]],2+VALUE(LEFT(Type!$B$1,1)),0),"")</f>
        <v/>
      </c>
      <c r="G919" s="43" t="b">
        <f t="shared" ca="1" si="87"/>
        <v>0</v>
      </c>
      <c r="H919" s="73">
        <f t="shared" si="88"/>
        <v>14</v>
      </c>
      <c r="I919" s="73">
        <v>79</v>
      </c>
      <c r="J919" s="73">
        <v>2</v>
      </c>
      <c r="K919" s="72" t="str">
        <f t="shared" si="89"/>
        <v/>
      </c>
      <c r="L919" s="38" t="e">
        <f ca="1">VLOOKUP(B919,TA_Rubric!$A$1:$G$93,4+LEFT(Type!$B$1,1),)</f>
        <v>#N/A</v>
      </c>
    </row>
    <row r="920" spans="1:12" ht="63.95" customHeight="1" x14ac:dyDescent="0.25">
      <c r="A920" s="39" t="str">
        <f t="shared" ca="1" si="85"/>
        <v/>
      </c>
      <c r="B920" s="39" t="str">
        <f t="shared" ca="1" si="86"/>
        <v/>
      </c>
      <c r="C920" s="49"/>
      <c r="D920" s="16" t="b">
        <f t="shared" ca="1" si="84"/>
        <v>0</v>
      </c>
      <c r="E920" s="42" t="str">
        <f ca="1">_xlfn.IFNA(VLOOKUP(B920,Rubric[],2+VALUE(LEFT(Type!$B$1,1)),),"")</f>
        <v/>
      </c>
      <c r="F920" s="42" t="str">
        <f ca="1">_xlfn.IFNA(VLOOKUP(A920,Table4[[#All],[Id_Serv]:[Dsg_EN Servico]],2+VALUE(LEFT(Type!$B$1,1)),0),"")</f>
        <v/>
      </c>
      <c r="G920" s="43" t="b">
        <f t="shared" ca="1" si="87"/>
        <v>0</v>
      </c>
      <c r="H920" s="73">
        <f t="shared" si="88"/>
        <v>14</v>
      </c>
      <c r="I920" s="73">
        <v>80</v>
      </c>
      <c r="J920" s="73">
        <v>2</v>
      </c>
      <c r="K920" s="72" t="str">
        <f t="shared" si="89"/>
        <v/>
      </c>
      <c r="L920" s="38" t="e">
        <f ca="1">VLOOKUP(B920,TA_Rubric!$A$1:$G$93,4+LEFT(Type!$B$1,1),)</f>
        <v>#N/A</v>
      </c>
    </row>
    <row r="921" spans="1:12" ht="63.95" customHeight="1" x14ac:dyDescent="0.25">
      <c r="A921" s="39" t="str">
        <f t="shared" ca="1" si="85"/>
        <v/>
      </c>
      <c r="B921" s="39" t="str">
        <f t="shared" ca="1" si="86"/>
        <v/>
      </c>
      <c r="C921" s="49"/>
      <c r="D921" s="16" t="b">
        <f t="shared" ca="1" si="84"/>
        <v>0</v>
      </c>
      <c r="E921" s="42" t="str">
        <f ca="1">_xlfn.IFNA(VLOOKUP(B921,Rubric[],2+VALUE(LEFT(Type!$B$1,1)),),"")</f>
        <v/>
      </c>
      <c r="F921" s="42" t="str">
        <f ca="1">_xlfn.IFNA(VLOOKUP(A921,Table4[[#All],[Id_Serv]:[Dsg_EN Servico]],2+VALUE(LEFT(Type!$B$1,1)),0),"")</f>
        <v/>
      </c>
      <c r="G921" s="43" t="b">
        <f t="shared" ca="1" si="87"/>
        <v>0</v>
      </c>
      <c r="H921" s="73">
        <f t="shared" si="88"/>
        <v>14</v>
      </c>
      <c r="I921" s="73">
        <v>81</v>
      </c>
      <c r="J921" s="73">
        <v>2</v>
      </c>
      <c r="K921" s="72" t="str">
        <f t="shared" si="89"/>
        <v/>
      </c>
      <c r="L921" s="38" t="e">
        <f ca="1">VLOOKUP(B921,TA_Rubric!$A$1:$G$93,4+LEFT(Type!$B$1,1),)</f>
        <v>#N/A</v>
      </c>
    </row>
    <row r="922" spans="1:12" ht="63.95" customHeight="1" x14ac:dyDescent="0.25">
      <c r="A922" s="39" t="str">
        <f t="shared" ca="1" si="85"/>
        <v/>
      </c>
      <c r="B922" s="39" t="str">
        <f t="shared" ca="1" si="86"/>
        <v/>
      </c>
      <c r="C922" s="49"/>
      <c r="D922" s="16" t="b">
        <f t="shared" ca="1" si="84"/>
        <v>0</v>
      </c>
      <c r="E922" s="42" t="str">
        <f ca="1">_xlfn.IFNA(VLOOKUP(B922,Rubric[],2+VALUE(LEFT(Type!$B$1,1)),),"")</f>
        <v/>
      </c>
      <c r="F922" s="42" t="str">
        <f ca="1">_xlfn.IFNA(VLOOKUP(A922,Table4[[#All],[Id_Serv]:[Dsg_EN Servico]],2+VALUE(LEFT(Type!$B$1,1)),0),"")</f>
        <v/>
      </c>
      <c r="G922" s="43" t="b">
        <f t="shared" ca="1" si="87"/>
        <v>0</v>
      </c>
      <c r="H922" s="73">
        <f t="shared" si="88"/>
        <v>14</v>
      </c>
      <c r="I922" s="73">
        <v>82</v>
      </c>
      <c r="J922" s="73">
        <v>2</v>
      </c>
      <c r="K922" s="72" t="str">
        <f t="shared" si="89"/>
        <v/>
      </c>
      <c r="L922" s="38" t="e">
        <f ca="1">VLOOKUP(B922,TA_Rubric!$A$1:$G$93,4+LEFT(Type!$B$1,1),)</f>
        <v>#N/A</v>
      </c>
    </row>
    <row r="923" spans="1:12" ht="63.95" customHeight="1" x14ac:dyDescent="0.25">
      <c r="A923" s="39" t="str">
        <f t="shared" ca="1" si="85"/>
        <v/>
      </c>
      <c r="B923" s="39" t="str">
        <f t="shared" ca="1" si="86"/>
        <v/>
      </c>
      <c r="C923" s="49"/>
      <c r="D923" s="16" t="b">
        <f t="shared" ca="1" si="84"/>
        <v>0</v>
      </c>
      <c r="E923" s="42" t="str">
        <f ca="1">_xlfn.IFNA(VLOOKUP(B923,Rubric[],2+VALUE(LEFT(Type!$B$1,1)),),"")</f>
        <v/>
      </c>
      <c r="F923" s="42" t="str">
        <f ca="1">_xlfn.IFNA(VLOOKUP(A923,Table4[[#All],[Id_Serv]:[Dsg_EN Servico]],2+VALUE(LEFT(Type!$B$1,1)),0),"")</f>
        <v/>
      </c>
      <c r="G923" s="43" t="b">
        <f t="shared" ca="1" si="87"/>
        <v>0</v>
      </c>
      <c r="H923" s="73">
        <f t="shared" si="88"/>
        <v>14</v>
      </c>
      <c r="I923" s="73">
        <v>83</v>
      </c>
      <c r="J923" s="73">
        <v>2</v>
      </c>
      <c r="K923" s="72" t="str">
        <f t="shared" si="89"/>
        <v/>
      </c>
      <c r="L923" s="38" t="e">
        <f ca="1">VLOOKUP(B923,TA_Rubric!$A$1:$G$93,4+LEFT(Type!$B$1,1),)</f>
        <v>#N/A</v>
      </c>
    </row>
    <row r="924" spans="1:12" ht="63.95" customHeight="1" x14ac:dyDescent="0.25">
      <c r="A924" s="39" t="str">
        <f t="shared" ca="1" si="85"/>
        <v/>
      </c>
      <c r="B924" s="39" t="str">
        <f t="shared" ca="1" si="86"/>
        <v/>
      </c>
      <c r="C924" s="49"/>
      <c r="D924" s="16" t="b">
        <f t="shared" ca="1" si="84"/>
        <v>0</v>
      </c>
      <c r="E924" s="42" t="str">
        <f ca="1">_xlfn.IFNA(VLOOKUP(B924,Rubric[],2+VALUE(LEFT(Type!$B$1,1)),),"")</f>
        <v/>
      </c>
      <c r="F924" s="42" t="str">
        <f ca="1">_xlfn.IFNA(VLOOKUP(A924,Table4[[#All],[Id_Serv]:[Dsg_EN Servico]],2+VALUE(LEFT(Type!$B$1,1)),0),"")</f>
        <v/>
      </c>
      <c r="G924" s="43" t="b">
        <f t="shared" ca="1" si="87"/>
        <v>0</v>
      </c>
      <c r="H924" s="73">
        <f t="shared" si="88"/>
        <v>14</v>
      </c>
      <c r="I924" s="73">
        <v>84</v>
      </c>
      <c r="J924" s="73">
        <v>2</v>
      </c>
      <c r="K924" s="72" t="str">
        <f t="shared" si="89"/>
        <v/>
      </c>
      <c r="L924" s="38" t="e">
        <f ca="1">VLOOKUP(B924,TA_Rubric!$A$1:$G$93,4+LEFT(Type!$B$1,1),)</f>
        <v>#N/A</v>
      </c>
    </row>
    <row r="925" spans="1:12" ht="63.95" customHeight="1" x14ac:dyDescent="0.25">
      <c r="A925" s="39" t="str">
        <f t="shared" ca="1" si="85"/>
        <v/>
      </c>
      <c r="B925" s="39" t="str">
        <f t="shared" ca="1" si="86"/>
        <v/>
      </c>
      <c r="C925" s="49"/>
      <c r="D925" s="16" t="b">
        <f t="shared" ca="1" si="84"/>
        <v>0</v>
      </c>
      <c r="E925" s="42" t="str">
        <f ca="1">_xlfn.IFNA(VLOOKUP(B925,Rubric[],2+VALUE(LEFT(Type!$B$1,1)),),"")</f>
        <v/>
      </c>
      <c r="F925" s="42" t="str">
        <f ca="1">_xlfn.IFNA(VLOOKUP(A925,Table4[[#All],[Id_Serv]:[Dsg_EN Servico]],2+VALUE(LEFT(Type!$B$1,1)),0),"")</f>
        <v/>
      </c>
      <c r="G925" s="43" t="b">
        <f t="shared" ca="1" si="87"/>
        <v>0</v>
      </c>
      <c r="H925" s="73">
        <f t="shared" si="88"/>
        <v>14</v>
      </c>
      <c r="I925" s="73">
        <v>85</v>
      </c>
      <c r="J925" s="73">
        <v>2</v>
      </c>
      <c r="K925" s="72" t="str">
        <f t="shared" si="89"/>
        <v/>
      </c>
      <c r="L925" s="38" t="e">
        <f ca="1">VLOOKUP(B925,TA_Rubric!$A$1:$G$93,4+LEFT(Type!$B$1,1),)</f>
        <v>#N/A</v>
      </c>
    </row>
    <row r="926" spans="1:12" ht="63.95" customHeight="1" x14ac:dyDescent="0.25">
      <c r="A926" s="38" t="str">
        <f t="shared" ca="1" si="85"/>
        <v/>
      </c>
      <c r="B926" s="38" t="str">
        <f t="shared" ca="1" si="86"/>
        <v/>
      </c>
      <c r="C926" s="49"/>
      <c r="D926" s="15" t="b">
        <f t="shared" ref="D926:D989" ca="1" si="90">IF(G926=FALSE,FALSE,IF(ISBLANK(C926),FALSE,TRUE))</f>
        <v>0</v>
      </c>
      <c r="E926" s="40" t="str">
        <f ca="1">_xlfn.IFNA(VLOOKUP(B926,Rubric[],2+VALUE(LEFT(Type!$B$1,1)),),"")</f>
        <v/>
      </c>
      <c r="F926" s="40" t="str">
        <f ca="1">_xlfn.IFNA(VLOOKUP(A926,Table4[[#All],[Id_Serv]:[Dsg_EN Servico]],2+VALUE(LEFT(Type!$B$1,1)),0),"")</f>
        <v/>
      </c>
      <c r="G926" s="41" t="b">
        <f t="shared" ca="1" si="87"/>
        <v>0</v>
      </c>
      <c r="H926" s="72">
        <f t="shared" si="88"/>
        <v>15</v>
      </c>
      <c r="I926" s="72">
        <v>2</v>
      </c>
      <c r="J926" s="72">
        <v>2</v>
      </c>
      <c r="K926" s="72" t="str">
        <f t="shared" si="89"/>
        <v/>
      </c>
      <c r="L926" s="38" t="e">
        <f ca="1">VLOOKUP(B926,TA_Rubric!$A$1:$G$93,4+LEFT(Type!$B$1,1),)</f>
        <v>#N/A</v>
      </c>
    </row>
    <row r="927" spans="1:12" ht="63.95" customHeight="1" x14ac:dyDescent="0.25">
      <c r="A927" s="39" t="str">
        <f t="shared" ca="1" si="85"/>
        <v/>
      </c>
      <c r="B927" s="39" t="str">
        <f t="shared" ca="1" si="86"/>
        <v/>
      </c>
      <c r="C927" s="49"/>
      <c r="D927" s="16" t="b">
        <f t="shared" ca="1" si="90"/>
        <v>0</v>
      </c>
      <c r="E927" s="42" t="str">
        <f ca="1">_xlfn.IFNA(VLOOKUP(B927,Rubric[],2+VALUE(LEFT(Type!$B$1,1)),),"")</f>
        <v/>
      </c>
      <c r="F927" s="42" t="str">
        <f ca="1">_xlfn.IFNA(VLOOKUP(A927,Table4[[#All],[Id_Serv]:[Dsg_EN Servico]],2+VALUE(LEFT(Type!$B$1,1)),0),"")</f>
        <v/>
      </c>
      <c r="G927" s="43" t="b">
        <f t="shared" ca="1" si="87"/>
        <v>0</v>
      </c>
      <c r="H927" s="73">
        <f t="shared" si="88"/>
        <v>15</v>
      </c>
      <c r="I927" s="73">
        <v>3</v>
      </c>
      <c r="J927" s="73">
        <v>2</v>
      </c>
      <c r="K927" s="72" t="str">
        <f t="shared" si="89"/>
        <v/>
      </c>
      <c r="L927" s="38" t="e">
        <f ca="1">VLOOKUP(B927,TA_Rubric!$A$1:$G$93,4+LEFT(Type!$B$1,1),)</f>
        <v>#N/A</v>
      </c>
    </row>
    <row r="928" spans="1:12" ht="63.95" customHeight="1" x14ac:dyDescent="0.25">
      <c r="A928" s="39" t="str">
        <f t="shared" ca="1" si="85"/>
        <v/>
      </c>
      <c r="B928" s="39" t="str">
        <f t="shared" ca="1" si="86"/>
        <v/>
      </c>
      <c r="C928" s="49"/>
      <c r="D928" s="16" t="b">
        <f t="shared" ca="1" si="90"/>
        <v>0</v>
      </c>
      <c r="E928" s="42" t="str">
        <f ca="1">_xlfn.IFNA(VLOOKUP(B928,Rubric[],2+VALUE(LEFT(Type!$B$1,1)),),"")</f>
        <v/>
      </c>
      <c r="F928" s="42" t="str">
        <f ca="1">_xlfn.IFNA(VLOOKUP(A928,Table4[[#All],[Id_Serv]:[Dsg_EN Servico]],2+VALUE(LEFT(Type!$B$1,1)),0),"")</f>
        <v/>
      </c>
      <c r="G928" s="43" t="b">
        <f t="shared" ca="1" si="87"/>
        <v>0</v>
      </c>
      <c r="H928" s="73">
        <f t="shared" si="88"/>
        <v>15</v>
      </c>
      <c r="I928" s="73">
        <v>4</v>
      </c>
      <c r="J928" s="73">
        <v>2</v>
      </c>
      <c r="K928" s="72" t="str">
        <f t="shared" si="89"/>
        <v/>
      </c>
      <c r="L928" s="38" t="e">
        <f ca="1">VLOOKUP(B928,TA_Rubric!$A$1:$G$93,4+LEFT(Type!$B$1,1),)</f>
        <v>#N/A</v>
      </c>
    </row>
    <row r="929" spans="1:12" ht="63.95" customHeight="1" x14ac:dyDescent="0.25">
      <c r="A929" s="39" t="str">
        <f t="shared" ca="1" si="85"/>
        <v/>
      </c>
      <c r="B929" s="39" t="str">
        <f t="shared" ca="1" si="86"/>
        <v/>
      </c>
      <c r="C929" s="49"/>
      <c r="D929" s="16" t="b">
        <f t="shared" ca="1" si="90"/>
        <v>0</v>
      </c>
      <c r="E929" s="42" t="str">
        <f ca="1">_xlfn.IFNA(VLOOKUP(B929,Rubric[],2+VALUE(LEFT(Type!$B$1,1)),),"")</f>
        <v/>
      </c>
      <c r="F929" s="42" t="str">
        <f ca="1">_xlfn.IFNA(VLOOKUP(A929,Table4[[#All],[Id_Serv]:[Dsg_EN Servico]],2+VALUE(LEFT(Type!$B$1,1)),0),"")</f>
        <v/>
      </c>
      <c r="G929" s="43" t="b">
        <f t="shared" ca="1" si="87"/>
        <v>0</v>
      </c>
      <c r="H929" s="73">
        <f t="shared" si="88"/>
        <v>15</v>
      </c>
      <c r="I929" s="73">
        <v>5</v>
      </c>
      <c r="J929" s="73">
        <v>2</v>
      </c>
      <c r="K929" s="72" t="str">
        <f t="shared" si="89"/>
        <v/>
      </c>
      <c r="L929" s="38" t="e">
        <f ca="1">VLOOKUP(B929,TA_Rubric!$A$1:$G$93,4+LEFT(Type!$B$1,1),)</f>
        <v>#N/A</v>
      </c>
    </row>
    <row r="930" spans="1:12" ht="63.95" customHeight="1" x14ac:dyDescent="0.25">
      <c r="A930" s="39" t="str">
        <f t="shared" ca="1" si="85"/>
        <v/>
      </c>
      <c r="B930" s="39" t="str">
        <f t="shared" ca="1" si="86"/>
        <v/>
      </c>
      <c r="C930" s="49"/>
      <c r="D930" s="16" t="b">
        <f t="shared" ca="1" si="90"/>
        <v>0</v>
      </c>
      <c r="E930" s="42" t="str">
        <f ca="1">_xlfn.IFNA(VLOOKUP(B930,Rubric[],2+VALUE(LEFT(Type!$B$1,1)),),"")</f>
        <v/>
      </c>
      <c r="F930" s="42" t="str">
        <f ca="1">_xlfn.IFNA(VLOOKUP(A930,Table4[[#All],[Id_Serv]:[Dsg_EN Servico]],2+VALUE(LEFT(Type!$B$1,1)),0),"")</f>
        <v/>
      </c>
      <c r="G930" s="43" t="b">
        <f t="shared" ca="1" si="87"/>
        <v>0</v>
      </c>
      <c r="H930" s="73">
        <f t="shared" si="88"/>
        <v>15</v>
      </c>
      <c r="I930" s="73">
        <v>6</v>
      </c>
      <c r="J930" s="73">
        <v>2</v>
      </c>
      <c r="K930" s="72" t="str">
        <f t="shared" si="89"/>
        <v/>
      </c>
      <c r="L930" s="38" t="e">
        <f ca="1">VLOOKUP(B930,TA_Rubric!$A$1:$G$93,4+LEFT(Type!$B$1,1),)</f>
        <v>#N/A</v>
      </c>
    </row>
    <row r="931" spans="1:12" ht="63.95" customHeight="1" x14ac:dyDescent="0.25">
      <c r="A931" s="39" t="str">
        <f t="shared" ca="1" si="85"/>
        <v/>
      </c>
      <c r="B931" s="39" t="str">
        <f t="shared" ca="1" si="86"/>
        <v/>
      </c>
      <c r="C931" s="49"/>
      <c r="D931" s="16" t="b">
        <f t="shared" ca="1" si="90"/>
        <v>0</v>
      </c>
      <c r="E931" s="42" t="str">
        <f ca="1">_xlfn.IFNA(VLOOKUP(B931,Rubric[],2+VALUE(LEFT(Type!$B$1,1)),),"")</f>
        <v/>
      </c>
      <c r="F931" s="42" t="str">
        <f ca="1">_xlfn.IFNA(VLOOKUP(A931,Table4[[#All],[Id_Serv]:[Dsg_EN Servico]],2+VALUE(LEFT(Type!$B$1,1)),0),"")</f>
        <v/>
      </c>
      <c r="G931" s="43" t="b">
        <f t="shared" ca="1" si="87"/>
        <v>0</v>
      </c>
      <c r="H931" s="73">
        <f t="shared" si="88"/>
        <v>15</v>
      </c>
      <c r="I931" s="73">
        <v>7</v>
      </c>
      <c r="J931" s="73">
        <v>2</v>
      </c>
      <c r="K931" s="72" t="str">
        <f t="shared" si="89"/>
        <v/>
      </c>
      <c r="L931" s="38" t="e">
        <f ca="1">VLOOKUP(B931,TA_Rubric!$A$1:$G$93,4+LEFT(Type!$B$1,1),)</f>
        <v>#N/A</v>
      </c>
    </row>
    <row r="932" spans="1:12" ht="63.95" customHeight="1" x14ac:dyDescent="0.25">
      <c r="A932" s="39" t="str">
        <f t="shared" ca="1" si="85"/>
        <v/>
      </c>
      <c r="B932" s="39" t="str">
        <f t="shared" ca="1" si="86"/>
        <v/>
      </c>
      <c r="C932" s="49"/>
      <c r="D932" s="16" t="b">
        <f t="shared" ca="1" si="90"/>
        <v>0</v>
      </c>
      <c r="E932" s="42" t="str">
        <f ca="1">_xlfn.IFNA(VLOOKUP(B932,Rubric[],2+VALUE(LEFT(Type!$B$1,1)),),"")</f>
        <v/>
      </c>
      <c r="F932" s="42" t="str">
        <f ca="1">_xlfn.IFNA(VLOOKUP(A932,Table4[[#All],[Id_Serv]:[Dsg_EN Servico]],2+VALUE(LEFT(Type!$B$1,1)),0),"")</f>
        <v/>
      </c>
      <c r="G932" s="43" t="b">
        <f t="shared" ca="1" si="87"/>
        <v>0</v>
      </c>
      <c r="H932" s="73">
        <f t="shared" si="88"/>
        <v>15</v>
      </c>
      <c r="I932" s="73">
        <v>8</v>
      </c>
      <c r="J932" s="73">
        <v>2</v>
      </c>
      <c r="K932" s="72" t="str">
        <f t="shared" si="89"/>
        <v/>
      </c>
      <c r="L932" s="38" t="e">
        <f ca="1">VLOOKUP(B932,TA_Rubric!$A$1:$G$93,4+LEFT(Type!$B$1,1),)</f>
        <v>#N/A</v>
      </c>
    </row>
    <row r="933" spans="1:12" ht="63.95" customHeight="1" x14ac:dyDescent="0.25">
      <c r="A933" s="39" t="str">
        <f t="shared" ca="1" si="85"/>
        <v/>
      </c>
      <c r="B933" s="39" t="str">
        <f t="shared" ca="1" si="86"/>
        <v/>
      </c>
      <c r="C933" s="49"/>
      <c r="D933" s="16" t="b">
        <f t="shared" ca="1" si="90"/>
        <v>0</v>
      </c>
      <c r="E933" s="42" t="str">
        <f ca="1">_xlfn.IFNA(VLOOKUP(B933,Rubric[],2+VALUE(LEFT(Type!$B$1,1)),),"")</f>
        <v/>
      </c>
      <c r="F933" s="42" t="str">
        <f ca="1">_xlfn.IFNA(VLOOKUP(A933,Table4[[#All],[Id_Serv]:[Dsg_EN Servico]],2+VALUE(LEFT(Type!$B$1,1)),0),"")</f>
        <v/>
      </c>
      <c r="G933" s="43" t="b">
        <f t="shared" ca="1" si="87"/>
        <v>0</v>
      </c>
      <c r="H933" s="73">
        <f t="shared" si="88"/>
        <v>15</v>
      </c>
      <c r="I933" s="73">
        <v>9</v>
      </c>
      <c r="J933" s="73">
        <v>2</v>
      </c>
      <c r="K933" s="72" t="str">
        <f t="shared" si="89"/>
        <v/>
      </c>
      <c r="L933" s="38" t="e">
        <f ca="1">VLOOKUP(B933,TA_Rubric!$A$1:$G$93,4+LEFT(Type!$B$1,1),)</f>
        <v>#N/A</v>
      </c>
    </row>
    <row r="934" spans="1:12" ht="63.95" customHeight="1" x14ac:dyDescent="0.25">
      <c r="A934" s="39" t="str">
        <f t="shared" ca="1" si="85"/>
        <v/>
      </c>
      <c r="B934" s="39" t="str">
        <f t="shared" ca="1" si="86"/>
        <v/>
      </c>
      <c r="C934" s="49"/>
      <c r="D934" s="16" t="b">
        <f t="shared" ca="1" si="90"/>
        <v>0</v>
      </c>
      <c r="E934" s="42" t="str">
        <f ca="1">_xlfn.IFNA(VLOOKUP(B934,Rubric[],2+VALUE(LEFT(Type!$B$1,1)),),"")</f>
        <v/>
      </c>
      <c r="F934" s="42" t="str">
        <f ca="1">_xlfn.IFNA(VLOOKUP(A934,Table4[[#All],[Id_Serv]:[Dsg_EN Servico]],2+VALUE(LEFT(Type!$B$1,1)),0),"")</f>
        <v/>
      </c>
      <c r="G934" s="43" t="b">
        <f t="shared" ca="1" si="87"/>
        <v>0</v>
      </c>
      <c r="H934" s="73">
        <f t="shared" si="88"/>
        <v>15</v>
      </c>
      <c r="I934" s="73">
        <v>10</v>
      </c>
      <c r="J934" s="73">
        <v>2</v>
      </c>
      <c r="K934" s="72" t="str">
        <f t="shared" si="89"/>
        <v/>
      </c>
      <c r="L934" s="38" t="e">
        <f ca="1">VLOOKUP(B934,TA_Rubric!$A$1:$G$93,4+LEFT(Type!$B$1,1),)</f>
        <v>#N/A</v>
      </c>
    </row>
    <row r="935" spans="1:12" ht="63.95" customHeight="1" x14ac:dyDescent="0.25">
      <c r="A935" s="39" t="str">
        <f t="shared" ca="1" si="85"/>
        <v/>
      </c>
      <c r="B935" s="39" t="str">
        <f t="shared" ca="1" si="86"/>
        <v/>
      </c>
      <c r="C935" s="49"/>
      <c r="D935" s="16" t="b">
        <f t="shared" ca="1" si="90"/>
        <v>0</v>
      </c>
      <c r="E935" s="42" t="str">
        <f ca="1">_xlfn.IFNA(VLOOKUP(B935,Rubric[],2+VALUE(LEFT(Type!$B$1,1)),),"")</f>
        <v/>
      </c>
      <c r="F935" s="42" t="str">
        <f ca="1">_xlfn.IFNA(VLOOKUP(A935,Table4[[#All],[Id_Serv]:[Dsg_EN Servico]],2+VALUE(LEFT(Type!$B$1,1)),0),"")</f>
        <v/>
      </c>
      <c r="G935" s="43" t="b">
        <f t="shared" ca="1" si="87"/>
        <v>0</v>
      </c>
      <c r="H935" s="73">
        <f t="shared" si="88"/>
        <v>15</v>
      </c>
      <c r="I935" s="73">
        <v>11</v>
      </c>
      <c r="J935" s="73">
        <v>2</v>
      </c>
      <c r="K935" s="72" t="str">
        <f t="shared" si="89"/>
        <v/>
      </c>
      <c r="L935" s="38" t="e">
        <f ca="1">VLOOKUP(B935,TA_Rubric!$A$1:$G$93,4+LEFT(Type!$B$1,1),)</f>
        <v>#N/A</v>
      </c>
    </row>
    <row r="936" spans="1:12" ht="63.95" customHeight="1" x14ac:dyDescent="0.25">
      <c r="A936" s="39" t="str">
        <f t="shared" ca="1" si="85"/>
        <v/>
      </c>
      <c r="B936" s="39" t="str">
        <f t="shared" ca="1" si="86"/>
        <v/>
      </c>
      <c r="C936" s="49"/>
      <c r="D936" s="16" t="b">
        <f t="shared" ca="1" si="90"/>
        <v>0</v>
      </c>
      <c r="E936" s="42" t="str">
        <f ca="1">_xlfn.IFNA(VLOOKUP(B936,Rubric[],2+VALUE(LEFT(Type!$B$1,1)),),"")</f>
        <v/>
      </c>
      <c r="F936" s="42" t="str">
        <f ca="1">_xlfn.IFNA(VLOOKUP(A936,Table4[[#All],[Id_Serv]:[Dsg_EN Servico]],2+VALUE(LEFT(Type!$B$1,1)),0),"")</f>
        <v/>
      </c>
      <c r="G936" s="43" t="b">
        <f t="shared" ca="1" si="87"/>
        <v>0</v>
      </c>
      <c r="H936" s="73">
        <f t="shared" si="88"/>
        <v>15</v>
      </c>
      <c r="I936" s="73">
        <v>12</v>
      </c>
      <c r="J936" s="73">
        <v>2</v>
      </c>
      <c r="K936" s="72" t="str">
        <f t="shared" si="89"/>
        <v/>
      </c>
      <c r="L936" s="38" t="e">
        <f ca="1">VLOOKUP(B936,TA_Rubric!$A$1:$G$93,4+LEFT(Type!$B$1,1),)</f>
        <v>#N/A</v>
      </c>
    </row>
    <row r="937" spans="1:12" ht="63.95" customHeight="1" x14ac:dyDescent="0.25">
      <c r="A937" s="39" t="str">
        <f t="shared" ca="1" si="85"/>
        <v/>
      </c>
      <c r="B937" s="39" t="str">
        <f t="shared" ca="1" si="86"/>
        <v/>
      </c>
      <c r="C937" s="49"/>
      <c r="D937" s="16" t="b">
        <f t="shared" ca="1" si="90"/>
        <v>0</v>
      </c>
      <c r="E937" s="42" t="str">
        <f ca="1">_xlfn.IFNA(VLOOKUP(B937,Rubric[],2+VALUE(LEFT(Type!$B$1,1)),),"")</f>
        <v/>
      </c>
      <c r="F937" s="42" t="str">
        <f ca="1">_xlfn.IFNA(VLOOKUP(A937,Table4[[#All],[Id_Serv]:[Dsg_EN Servico]],2+VALUE(LEFT(Type!$B$1,1)),0),"")</f>
        <v/>
      </c>
      <c r="G937" s="43" t="b">
        <f t="shared" ca="1" si="87"/>
        <v>0</v>
      </c>
      <c r="H937" s="73">
        <f t="shared" si="88"/>
        <v>15</v>
      </c>
      <c r="I937" s="73">
        <v>13</v>
      </c>
      <c r="J937" s="73">
        <v>2</v>
      </c>
      <c r="K937" s="72" t="str">
        <f t="shared" si="89"/>
        <v/>
      </c>
      <c r="L937" s="38" t="e">
        <f ca="1">VLOOKUP(B937,TA_Rubric!$A$1:$G$93,4+LEFT(Type!$B$1,1),)</f>
        <v>#N/A</v>
      </c>
    </row>
    <row r="938" spans="1:12" ht="63.95" customHeight="1" x14ac:dyDescent="0.25">
      <c r="A938" s="39" t="str">
        <f t="shared" ca="1" si="85"/>
        <v/>
      </c>
      <c r="B938" s="39" t="str">
        <f t="shared" ca="1" si="86"/>
        <v/>
      </c>
      <c r="C938" s="49"/>
      <c r="D938" s="16" t="b">
        <f t="shared" ca="1" si="90"/>
        <v>0</v>
      </c>
      <c r="E938" s="42" t="str">
        <f ca="1">_xlfn.IFNA(VLOOKUP(B938,Rubric[],2+VALUE(LEFT(Type!$B$1,1)),),"")</f>
        <v/>
      </c>
      <c r="F938" s="42" t="str">
        <f ca="1">_xlfn.IFNA(VLOOKUP(A938,Table4[[#All],[Id_Serv]:[Dsg_EN Servico]],2+VALUE(LEFT(Type!$B$1,1)),0),"")</f>
        <v/>
      </c>
      <c r="G938" s="43" t="b">
        <f t="shared" ca="1" si="87"/>
        <v>0</v>
      </c>
      <c r="H938" s="73">
        <f t="shared" si="88"/>
        <v>15</v>
      </c>
      <c r="I938" s="73">
        <v>14</v>
      </c>
      <c r="J938" s="73">
        <v>2</v>
      </c>
      <c r="K938" s="72" t="str">
        <f t="shared" si="89"/>
        <v/>
      </c>
      <c r="L938" s="38" t="e">
        <f ca="1">VLOOKUP(B938,TA_Rubric!$A$1:$G$93,4+LEFT(Type!$B$1,1),)</f>
        <v>#N/A</v>
      </c>
    </row>
    <row r="939" spans="1:12" ht="63.95" customHeight="1" x14ac:dyDescent="0.25">
      <c r="A939" s="39" t="str">
        <f t="shared" ca="1" si="85"/>
        <v/>
      </c>
      <c r="B939" s="39" t="str">
        <f t="shared" ca="1" si="86"/>
        <v/>
      </c>
      <c r="C939" s="49"/>
      <c r="D939" s="16" t="b">
        <f t="shared" ca="1" si="90"/>
        <v>0</v>
      </c>
      <c r="E939" s="42" t="str">
        <f ca="1">_xlfn.IFNA(VLOOKUP(B939,Rubric[],2+VALUE(LEFT(Type!$B$1,1)),),"")</f>
        <v/>
      </c>
      <c r="F939" s="42" t="str">
        <f ca="1">_xlfn.IFNA(VLOOKUP(A939,Table4[[#All],[Id_Serv]:[Dsg_EN Servico]],2+VALUE(LEFT(Type!$B$1,1)),0),"")</f>
        <v/>
      </c>
      <c r="G939" s="43" t="b">
        <f t="shared" ca="1" si="87"/>
        <v>0</v>
      </c>
      <c r="H939" s="73">
        <f t="shared" si="88"/>
        <v>15</v>
      </c>
      <c r="I939" s="73">
        <v>15</v>
      </c>
      <c r="J939" s="73">
        <v>2</v>
      </c>
      <c r="K939" s="72" t="str">
        <f t="shared" si="89"/>
        <v/>
      </c>
      <c r="L939" s="38" t="e">
        <f ca="1">VLOOKUP(B939,TA_Rubric!$A$1:$G$93,4+LEFT(Type!$B$1,1),)</f>
        <v>#N/A</v>
      </c>
    </row>
    <row r="940" spans="1:12" ht="63.95" customHeight="1" x14ac:dyDescent="0.25">
      <c r="A940" s="39" t="str">
        <f t="shared" ca="1" si="85"/>
        <v/>
      </c>
      <c r="B940" s="39" t="str">
        <f t="shared" ca="1" si="86"/>
        <v/>
      </c>
      <c r="C940" s="49"/>
      <c r="D940" s="16" t="b">
        <f t="shared" ca="1" si="90"/>
        <v>0</v>
      </c>
      <c r="E940" s="42" t="str">
        <f ca="1">_xlfn.IFNA(VLOOKUP(B940,Rubric[],2+VALUE(LEFT(Type!$B$1,1)),),"")</f>
        <v/>
      </c>
      <c r="F940" s="42" t="str">
        <f ca="1">_xlfn.IFNA(VLOOKUP(A940,Table4[[#All],[Id_Serv]:[Dsg_EN Servico]],2+VALUE(LEFT(Type!$B$1,1)),0),"")</f>
        <v/>
      </c>
      <c r="G940" s="43" t="b">
        <f t="shared" ca="1" si="87"/>
        <v>0</v>
      </c>
      <c r="H940" s="73">
        <f t="shared" si="88"/>
        <v>15</v>
      </c>
      <c r="I940" s="73">
        <v>16</v>
      </c>
      <c r="J940" s="73">
        <v>2</v>
      </c>
      <c r="K940" s="72" t="str">
        <f t="shared" si="89"/>
        <v/>
      </c>
      <c r="L940" s="38" t="e">
        <f ca="1">VLOOKUP(B940,TA_Rubric!$A$1:$G$93,4+LEFT(Type!$B$1,1),)</f>
        <v>#N/A</v>
      </c>
    </row>
    <row r="941" spans="1:12" ht="63.95" customHeight="1" x14ac:dyDescent="0.25">
      <c r="A941" s="39" t="str">
        <f t="shared" ca="1" si="85"/>
        <v/>
      </c>
      <c r="B941" s="39" t="str">
        <f t="shared" ca="1" si="86"/>
        <v/>
      </c>
      <c r="C941" s="49"/>
      <c r="D941" s="16" t="b">
        <f t="shared" ca="1" si="90"/>
        <v>0</v>
      </c>
      <c r="E941" s="42" t="str">
        <f ca="1">_xlfn.IFNA(VLOOKUP(B941,Rubric[],2+VALUE(LEFT(Type!$B$1,1)),),"")</f>
        <v/>
      </c>
      <c r="F941" s="42" t="str">
        <f ca="1">_xlfn.IFNA(VLOOKUP(A941,Table4[[#All],[Id_Serv]:[Dsg_EN Servico]],2+VALUE(LEFT(Type!$B$1,1)),0),"")</f>
        <v/>
      </c>
      <c r="G941" s="43" t="b">
        <f t="shared" ca="1" si="87"/>
        <v>0</v>
      </c>
      <c r="H941" s="73">
        <f t="shared" si="88"/>
        <v>15</v>
      </c>
      <c r="I941" s="73">
        <v>17</v>
      </c>
      <c r="J941" s="73">
        <v>2</v>
      </c>
      <c r="K941" s="72" t="str">
        <f t="shared" si="89"/>
        <v/>
      </c>
      <c r="L941" s="38" t="e">
        <f ca="1">VLOOKUP(B941,TA_Rubric!$A$1:$G$93,4+LEFT(Type!$B$1,1),)</f>
        <v>#N/A</v>
      </c>
    </row>
    <row r="942" spans="1:12" ht="63.95" customHeight="1" x14ac:dyDescent="0.25">
      <c r="A942" s="39" t="str">
        <f t="shared" ca="1" si="85"/>
        <v/>
      </c>
      <c r="B942" s="39" t="str">
        <f t="shared" ca="1" si="86"/>
        <v/>
      </c>
      <c r="C942" s="49"/>
      <c r="D942" s="16" t="b">
        <f t="shared" ca="1" si="90"/>
        <v>0</v>
      </c>
      <c r="E942" s="42" t="str">
        <f ca="1">_xlfn.IFNA(VLOOKUP(B942,Rubric[],2+VALUE(LEFT(Type!$B$1,1)),),"")</f>
        <v/>
      </c>
      <c r="F942" s="42" t="str">
        <f ca="1">_xlfn.IFNA(VLOOKUP(A942,Table4[[#All],[Id_Serv]:[Dsg_EN Servico]],2+VALUE(LEFT(Type!$B$1,1)),0),"")</f>
        <v/>
      </c>
      <c r="G942" s="43" t="b">
        <f t="shared" ca="1" si="87"/>
        <v>0</v>
      </c>
      <c r="H942" s="73">
        <f t="shared" si="88"/>
        <v>15</v>
      </c>
      <c r="I942" s="73">
        <v>18</v>
      </c>
      <c r="J942" s="73">
        <v>2</v>
      </c>
      <c r="K942" s="72" t="str">
        <f t="shared" si="89"/>
        <v/>
      </c>
      <c r="L942" s="38" t="e">
        <f ca="1">VLOOKUP(B942,TA_Rubric!$A$1:$G$93,4+LEFT(Type!$B$1,1),)</f>
        <v>#N/A</v>
      </c>
    </row>
    <row r="943" spans="1:12" ht="63.95" customHeight="1" x14ac:dyDescent="0.25">
      <c r="A943" s="39" t="str">
        <f t="shared" ca="1" si="85"/>
        <v/>
      </c>
      <c r="B943" s="39" t="str">
        <f t="shared" ca="1" si="86"/>
        <v/>
      </c>
      <c r="C943" s="49"/>
      <c r="D943" s="16" t="b">
        <f t="shared" ca="1" si="90"/>
        <v>0</v>
      </c>
      <c r="E943" s="42" t="str">
        <f ca="1">_xlfn.IFNA(VLOOKUP(B943,Rubric[],2+VALUE(LEFT(Type!$B$1,1)),),"")</f>
        <v/>
      </c>
      <c r="F943" s="42" t="str">
        <f ca="1">_xlfn.IFNA(VLOOKUP(A943,Table4[[#All],[Id_Serv]:[Dsg_EN Servico]],2+VALUE(LEFT(Type!$B$1,1)),0),"")</f>
        <v/>
      </c>
      <c r="G943" s="43" t="b">
        <f t="shared" ca="1" si="87"/>
        <v>0</v>
      </c>
      <c r="H943" s="73">
        <f t="shared" si="88"/>
        <v>15</v>
      </c>
      <c r="I943" s="73">
        <v>19</v>
      </c>
      <c r="J943" s="73">
        <v>2</v>
      </c>
      <c r="K943" s="72" t="str">
        <f t="shared" si="89"/>
        <v/>
      </c>
      <c r="L943" s="38" t="e">
        <f ca="1">VLOOKUP(B943,TA_Rubric!$A$1:$G$93,4+LEFT(Type!$B$1,1),)</f>
        <v>#N/A</v>
      </c>
    </row>
    <row r="944" spans="1:12" ht="63.95" customHeight="1" x14ac:dyDescent="0.25">
      <c r="A944" s="39" t="str">
        <f t="shared" ca="1" si="85"/>
        <v/>
      </c>
      <c r="B944" s="39" t="str">
        <f t="shared" ca="1" si="86"/>
        <v/>
      </c>
      <c r="C944" s="49"/>
      <c r="D944" s="16" t="b">
        <f t="shared" ca="1" si="90"/>
        <v>0</v>
      </c>
      <c r="E944" s="42" t="str">
        <f ca="1">_xlfn.IFNA(VLOOKUP(B944,Rubric[],2+VALUE(LEFT(Type!$B$1,1)),),"")</f>
        <v/>
      </c>
      <c r="F944" s="42" t="str">
        <f ca="1">_xlfn.IFNA(VLOOKUP(A944,Table4[[#All],[Id_Serv]:[Dsg_EN Servico]],2+VALUE(LEFT(Type!$B$1,1)),0),"")</f>
        <v/>
      </c>
      <c r="G944" s="43" t="b">
        <f t="shared" ca="1" si="87"/>
        <v>0</v>
      </c>
      <c r="H944" s="73">
        <f t="shared" si="88"/>
        <v>15</v>
      </c>
      <c r="I944" s="73">
        <v>20</v>
      </c>
      <c r="J944" s="73">
        <v>2</v>
      </c>
      <c r="K944" s="72" t="str">
        <f t="shared" si="89"/>
        <v/>
      </c>
      <c r="L944" s="38" t="e">
        <f ca="1">VLOOKUP(B944,TA_Rubric!$A$1:$G$93,4+LEFT(Type!$B$1,1),)</f>
        <v>#N/A</v>
      </c>
    </row>
    <row r="945" spans="1:12" ht="63.95" customHeight="1" x14ac:dyDescent="0.25">
      <c r="A945" s="39" t="str">
        <f t="shared" ca="1" si="85"/>
        <v/>
      </c>
      <c r="B945" s="39" t="str">
        <f t="shared" ca="1" si="86"/>
        <v/>
      </c>
      <c r="C945" s="49"/>
      <c r="D945" s="16" t="b">
        <f t="shared" ca="1" si="90"/>
        <v>0</v>
      </c>
      <c r="E945" s="42" t="str">
        <f ca="1">_xlfn.IFNA(VLOOKUP(B945,Rubric[],2+VALUE(LEFT(Type!$B$1,1)),),"")</f>
        <v/>
      </c>
      <c r="F945" s="42" t="str">
        <f ca="1">_xlfn.IFNA(VLOOKUP(A945,Table4[[#All],[Id_Serv]:[Dsg_EN Servico]],2+VALUE(LEFT(Type!$B$1,1)),0),"")</f>
        <v/>
      </c>
      <c r="G945" s="43" t="b">
        <f t="shared" ca="1" si="87"/>
        <v>0</v>
      </c>
      <c r="H945" s="73">
        <f t="shared" si="88"/>
        <v>15</v>
      </c>
      <c r="I945" s="73">
        <v>21</v>
      </c>
      <c r="J945" s="73">
        <v>2</v>
      </c>
      <c r="K945" s="72" t="str">
        <f t="shared" si="89"/>
        <v/>
      </c>
      <c r="L945" s="38" t="e">
        <f ca="1">VLOOKUP(B945,TA_Rubric!$A$1:$G$93,4+LEFT(Type!$B$1,1),)</f>
        <v>#N/A</v>
      </c>
    </row>
    <row r="946" spans="1:12" ht="63.95" customHeight="1" x14ac:dyDescent="0.25">
      <c r="A946" s="39" t="str">
        <f t="shared" ca="1" si="85"/>
        <v/>
      </c>
      <c r="B946" s="39" t="str">
        <f t="shared" ca="1" si="86"/>
        <v/>
      </c>
      <c r="C946" s="49"/>
      <c r="D946" s="16" t="b">
        <f t="shared" ca="1" si="90"/>
        <v>0</v>
      </c>
      <c r="E946" s="42" t="str">
        <f ca="1">_xlfn.IFNA(VLOOKUP(B946,Rubric[],2+VALUE(LEFT(Type!$B$1,1)),),"")</f>
        <v/>
      </c>
      <c r="F946" s="42" t="str">
        <f ca="1">_xlfn.IFNA(VLOOKUP(A946,Table4[[#All],[Id_Serv]:[Dsg_EN Servico]],2+VALUE(LEFT(Type!$B$1,1)),0),"")</f>
        <v/>
      </c>
      <c r="G946" s="43" t="b">
        <f t="shared" ca="1" si="87"/>
        <v>0</v>
      </c>
      <c r="H946" s="73">
        <f t="shared" si="88"/>
        <v>15</v>
      </c>
      <c r="I946" s="73">
        <v>22</v>
      </c>
      <c r="J946" s="73">
        <v>2</v>
      </c>
      <c r="K946" s="72" t="str">
        <f t="shared" si="89"/>
        <v/>
      </c>
      <c r="L946" s="38" t="e">
        <f ca="1">VLOOKUP(B946,TA_Rubric!$A$1:$G$93,4+LEFT(Type!$B$1,1),)</f>
        <v>#N/A</v>
      </c>
    </row>
    <row r="947" spans="1:12" ht="63.95" customHeight="1" x14ac:dyDescent="0.25">
      <c r="A947" s="39" t="str">
        <f t="shared" ca="1" si="85"/>
        <v/>
      </c>
      <c r="B947" s="39" t="str">
        <f t="shared" ca="1" si="86"/>
        <v/>
      </c>
      <c r="C947" s="49"/>
      <c r="D947" s="16" t="b">
        <f t="shared" ca="1" si="90"/>
        <v>0</v>
      </c>
      <c r="E947" s="42" t="str">
        <f ca="1">_xlfn.IFNA(VLOOKUP(B947,Rubric[],2+VALUE(LEFT(Type!$B$1,1)),),"")</f>
        <v/>
      </c>
      <c r="F947" s="42" t="str">
        <f ca="1">_xlfn.IFNA(VLOOKUP(A947,Table4[[#All],[Id_Serv]:[Dsg_EN Servico]],2+VALUE(LEFT(Type!$B$1,1)),0),"")</f>
        <v/>
      </c>
      <c r="G947" s="43" t="b">
        <f t="shared" ca="1" si="87"/>
        <v>0</v>
      </c>
      <c r="H947" s="73">
        <f t="shared" si="88"/>
        <v>15</v>
      </c>
      <c r="I947" s="73">
        <v>23</v>
      </c>
      <c r="J947" s="73">
        <v>2</v>
      </c>
      <c r="K947" s="72" t="str">
        <f t="shared" si="89"/>
        <v/>
      </c>
      <c r="L947" s="38" t="e">
        <f ca="1">VLOOKUP(B947,TA_Rubric!$A$1:$G$93,4+LEFT(Type!$B$1,1),)</f>
        <v>#N/A</v>
      </c>
    </row>
    <row r="948" spans="1:12" ht="63.95" customHeight="1" x14ac:dyDescent="0.25">
      <c r="A948" s="39" t="str">
        <f t="shared" ca="1" si="85"/>
        <v/>
      </c>
      <c r="B948" s="39" t="str">
        <f t="shared" ca="1" si="86"/>
        <v/>
      </c>
      <c r="C948" s="49"/>
      <c r="D948" s="16" t="b">
        <f t="shared" ca="1" si="90"/>
        <v>0</v>
      </c>
      <c r="E948" s="42" t="str">
        <f ca="1">_xlfn.IFNA(VLOOKUP(B948,Rubric[],2+VALUE(LEFT(Type!$B$1,1)),),"")</f>
        <v/>
      </c>
      <c r="F948" s="42" t="str">
        <f ca="1">_xlfn.IFNA(VLOOKUP(A948,Table4[[#All],[Id_Serv]:[Dsg_EN Servico]],2+VALUE(LEFT(Type!$B$1,1)),0),"")</f>
        <v/>
      </c>
      <c r="G948" s="43" t="b">
        <f t="shared" ca="1" si="87"/>
        <v>0</v>
      </c>
      <c r="H948" s="73">
        <f t="shared" si="88"/>
        <v>15</v>
      </c>
      <c r="I948" s="73">
        <v>24</v>
      </c>
      <c r="J948" s="73">
        <v>2</v>
      </c>
      <c r="K948" s="72" t="str">
        <f t="shared" si="89"/>
        <v/>
      </c>
      <c r="L948" s="38" t="e">
        <f ca="1">VLOOKUP(B948,TA_Rubric!$A$1:$G$93,4+LEFT(Type!$B$1,1),)</f>
        <v>#N/A</v>
      </c>
    </row>
    <row r="949" spans="1:12" ht="63.95" customHeight="1" x14ac:dyDescent="0.25">
      <c r="A949" s="39" t="str">
        <f t="shared" ca="1" si="85"/>
        <v/>
      </c>
      <c r="B949" s="39" t="str">
        <f t="shared" ca="1" si="86"/>
        <v/>
      </c>
      <c r="C949" s="49"/>
      <c r="D949" s="16" t="b">
        <f t="shared" ca="1" si="90"/>
        <v>0</v>
      </c>
      <c r="E949" s="42" t="str">
        <f ca="1">_xlfn.IFNA(VLOOKUP(B949,Rubric[],2+VALUE(LEFT(Type!$B$1,1)),),"")</f>
        <v/>
      </c>
      <c r="F949" s="42" t="str">
        <f ca="1">_xlfn.IFNA(VLOOKUP(A949,Table4[[#All],[Id_Serv]:[Dsg_EN Servico]],2+VALUE(LEFT(Type!$B$1,1)),0),"")</f>
        <v/>
      </c>
      <c r="G949" s="43" t="b">
        <f t="shared" ca="1" si="87"/>
        <v>0</v>
      </c>
      <c r="H949" s="73">
        <f t="shared" si="88"/>
        <v>15</v>
      </c>
      <c r="I949" s="73">
        <v>25</v>
      </c>
      <c r="J949" s="73">
        <v>2</v>
      </c>
      <c r="K949" s="72" t="str">
        <f t="shared" si="89"/>
        <v/>
      </c>
      <c r="L949" s="38" t="e">
        <f ca="1">VLOOKUP(B949,TA_Rubric!$A$1:$G$93,4+LEFT(Type!$B$1,1),)</f>
        <v>#N/A</v>
      </c>
    </row>
    <row r="950" spans="1:12" ht="63.95" customHeight="1" x14ac:dyDescent="0.25">
      <c r="A950" s="39" t="str">
        <f t="shared" ca="1" si="85"/>
        <v/>
      </c>
      <c r="B950" s="39" t="str">
        <f t="shared" ca="1" si="86"/>
        <v/>
      </c>
      <c r="C950" s="54"/>
      <c r="D950" s="16" t="b">
        <f t="shared" ca="1" si="90"/>
        <v>0</v>
      </c>
      <c r="E950" s="42" t="str">
        <f ca="1">_xlfn.IFNA(VLOOKUP(B950,Rubric[],2+VALUE(LEFT(Type!$B$1,1)),),"")</f>
        <v/>
      </c>
      <c r="F950" s="42" t="str">
        <f ca="1">_xlfn.IFNA(VLOOKUP(A950,Table4[[#All],[Id_Serv]:[Dsg_EN Servico]],2+VALUE(LEFT(Type!$B$1,1)),0),"")</f>
        <v/>
      </c>
      <c r="G950" s="43" t="b">
        <f t="shared" ca="1" si="87"/>
        <v>0</v>
      </c>
      <c r="H950" s="73">
        <f t="shared" si="88"/>
        <v>15</v>
      </c>
      <c r="I950" s="73">
        <v>26</v>
      </c>
      <c r="J950" s="73">
        <v>2</v>
      </c>
      <c r="K950" s="72" t="str">
        <f t="shared" si="89"/>
        <v/>
      </c>
      <c r="L950" s="38" t="e">
        <f ca="1">VLOOKUP(B950,TA_Rubric!$A$1:$G$93,4+LEFT(Type!$B$1,1),)</f>
        <v>#N/A</v>
      </c>
    </row>
    <row r="951" spans="1:12" ht="63.95" customHeight="1" x14ac:dyDescent="0.25">
      <c r="A951" s="39" t="str">
        <f t="shared" ca="1" si="85"/>
        <v/>
      </c>
      <c r="B951" s="39" t="str">
        <f t="shared" ca="1" si="86"/>
        <v/>
      </c>
      <c r="C951" s="54"/>
      <c r="D951" s="16" t="b">
        <f t="shared" ca="1" si="90"/>
        <v>0</v>
      </c>
      <c r="E951" s="42" t="str">
        <f ca="1">_xlfn.IFNA(VLOOKUP(B951,Rubric[],2+VALUE(LEFT(Type!$B$1,1)),),"")</f>
        <v/>
      </c>
      <c r="F951" s="42" t="str">
        <f ca="1">_xlfn.IFNA(VLOOKUP(A951,Table4[[#All],[Id_Serv]:[Dsg_EN Servico]],2+VALUE(LEFT(Type!$B$1,1)),0),"")</f>
        <v/>
      </c>
      <c r="G951" s="43" t="b">
        <f t="shared" ca="1" si="87"/>
        <v>0</v>
      </c>
      <c r="H951" s="73">
        <f t="shared" si="88"/>
        <v>15</v>
      </c>
      <c r="I951" s="73">
        <v>27</v>
      </c>
      <c r="J951" s="73">
        <v>2</v>
      </c>
      <c r="K951" s="72" t="str">
        <f t="shared" si="89"/>
        <v/>
      </c>
      <c r="L951" s="38" t="e">
        <f ca="1">VLOOKUP(B951,TA_Rubric!$A$1:$G$93,4+LEFT(Type!$B$1,1),)</f>
        <v>#N/A</v>
      </c>
    </row>
    <row r="952" spans="1:12" ht="63.95" customHeight="1" x14ac:dyDescent="0.25">
      <c r="A952" s="39" t="str">
        <f t="shared" ca="1" si="85"/>
        <v/>
      </c>
      <c r="B952" s="39" t="str">
        <f t="shared" ca="1" si="86"/>
        <v/>
      </c>
      <c r="C952" s="54"/>
      <c r="D952" s="16" t="b">
        <f t="shared" ca="1" si="90"/>
        <v>0</v>
      </c>
      <c r="E952" s="42" t="str">
        <f ca="1">_xlfn.IFNA(VLOOKUP(B952,Rubric[],2+VALUE(LEFT(Type!$B$1,1)),),"")</f>
        <v/>
      </c>
      <c r="F952" s="42" t="str">
        <f ca="1">_xlfn.IFNA(VLOOKUP(A952,Table4[[#All],[Id_Serv]:[Dsg_EN Servico]],2+VALUE(LEFT(Type!$B$1,1)),0),"")</f>
        <v/>
      </c>
      <c r="G952" s="43" t="b">
        <f t="shared" ca="1" si="87"/>
        <v>0</v>
      </c>
      <c r="H952" s="73">
        <f t="shared" si="88"/>
        <v>15</v>
      </c>
      <c r="I952" s="73">
        <v>28</v>
      </c>
      <c r="J952" s="73">
        <v>2</v>
      </c>
      <c r="K952" s="72" t="str">
        <f t="shared" si="89"/>
        <v/>
      </c>
      <c r="L952" s="38" t="e">
        <f ca="1">VLOOKUP(B952,TA_Rubric!$A$1:$G$93,4+LEFT(Type!$B$1,1),)</f>
        <v>#N/A</v>
      </c>
    </row>
    <row r="953" spans="1:12" ht="63.95" customHeight="1" x14ac:dyDescent="0.25">
      <c r="A953" s="39" t="str">
        <f t="shared" ca="1" si="85"/>
        <v/>
      </c>
      <c r="B953" s="39" t="str">
        <f t="shared" ca="1" si="86"/>
        <v/>
      </c>
      <c r="C953" s="54"/>
      <c r="D953" s="16" t="b">
        <f t="shared" ca="1" si="90"/>
        <v>0</v>
      </c>
      <c r="E953" s="42" t="str">
        <f ca="1">_xlfn.IFNA(VLOOKUP(B953,Rubric[],2+VALUE(LEFT(Type!$B$1,1)),),"")</f>
        <v/>
      </c>
      <c r="F953" s="42" t="str">
        <f ca="1">_xlfn.IFNA(VLOOKUP(A953,Table4[[#All],[Id_Serv]:[Dsg_EN Servico]],2+VALUE(LEFT(Type!$B$1,1)),0),"")</f>
        <v/>
      </c>
      <c r="G953" s="43" t="b">
        <f t="shared" ca="1" si="87"/>
        <v>0</v>
      </c>
      <c r="H953" s="73">
        <f t="shared" si="88"/>
        <v>15</v>
      </c>
      <c r="I953" s="73">
        <v>29</v>
      </c>
      <c r="J953" s="73">
        <v>2</v>
      </c>
      <c r="K953" s="72" t="str">
        <f t="shared" si="89"/>
        <v/>
      </c>
      <c r="L953" s="38" t="e">
        <f ca="1">VLOOKUP(B953,TA_Rubric!$A$1:$G$93,4+LEFT(Type!$B$1,1),)</f>
        <v>#N/A</v>
      </c>
    </row>
    <row r="954" spans="1:12" ht="63.95" customHeight="1" x14ac:dyDescent="0.25">
      <c r="A954" s="39" t="str">
        <f t="shared" ca="1" si="85"/>
        <v/>
      </c>
      <c r="B954" s="39" t="str">
        <f t="shared" ca="1" si="86"/>
        <v/>
      </c>
      <c r="C954" s="54"/>
      <c r="D954" s="16" t="b">
        <f t="shared" ca="1" si="90"/>
        <v>0</v>
      </c>
      <c r="E954" s="42" t="str">
        <f ca="1">_xlfn.IFNA(VLOOKUP(B954,Rubric[],2+VALUE(LEFT(Type!$B$1,1)),),"")</f>
        <v/>
      </c>
      <c r="F954" s="42" t="str">
        <f ca="1">_xlfn.IFNA(VLOOKUP(A954,Table4[[#All],[Id_Serv]:[Dsg_EN Servico]],2+VALUE(LEFT(Type!$B$1,1)),0),"")</f>
        <v/>
      </c>
      <c r="G954" s="43" t="b">
        <f t="shared" ca="1" si="87"/>
        <v>0</v>
      </c>
      <c r="H954" s="73">
        <f t="shared" si="88"/>
        <v>15</v>
      </c>
      <c r="I954" s="73">
        <v>30</v>
      </c>
      <c r="J954" s="73">
        <v>2</v>
      </c>
      <c r="K954" s="72" t="str">
        <f t="shared" si="89"/>
        <v/>
      </c>
      <c r="L954" s="38" t="e">
        <f ca="1">VLOOKUP(B954,TA_Rubric!$A$1:$G$93,4+LEFT(Type!$B$1,1),)</f>
        <v>#N/A</v>
      </c>
    </row>
    <row r="955" spans="1:12" ht="63.95" customHeight="1" x14ac:dyDescent="0.25">
      <c r="A955" s="39" t="str">
        <f t="shared" ca="1" si="85"/>
        <v/>
      </c>
      <c r="B955" s="39" t="str">
        <f t="shared" ca="1" si="86"/>
        <v/>
      </c>
      <c r="C955" s="49"/>
      <c r="D955" s="16" t="b">
        <f t="shared" ca="1" si="90"/>
        <v>0</v>
      </c>
      <c r="E955" s="42" t="str">
        <f ca="1">_xlfn.IFNA(VLOOKUP(B955,Rubric[],2+VALUE(LEFT(Type!$B$1,1)),),"")</f>
        <v/>
      </c>
      <c r="F955" s="42" t="str">
        <f ca="1">_xlfn.IFNA(VLOOKUP(A955,Table4[[#All],[Id_Serv]:[Dsg_EN Servico]],2+VALUE(LEFT(Type!$B$1,1)),0),"")</f>
        <v/>
      </c>
      <c r="G955" s="43" t="b">
        <f t="shared" ca="1" si="87"/>
        <v>0</v>
      </c>
      <c r="H955" s="73">
        <f t="shared" si="88"/>
        <v>15</v>
      </c>
      <c r="I955" s="73">
        <v>31</v>
      </c>
      <c r="J955" s="73">
        <v>2</v>
      </c>
      <c r="K955" s="72" t="str">
        <f t="shared" si="89"/>
        <v/>
      </c>
      <c r="L955" s="38" t="e">
        <f ca="1">VLOOKUP(B955,TA_Rubric!$A$1:$G$93,4+LEFT(Type!$B$1,1),)</f>
        <v>#N/A</v>
      </c>
    </row>
    <row r="956" spans="1:12" ht="63.95" customHeight="1" x14ac:dyDescent="0.25">
      <c r="A956" s="39" t="str">
        <f t="shared" ca="1" si="85"/>
        <v/>
      </c>
      <c r="B956" s="39" t="str">
        <f t="shared" ca="1" si="86"/>
        <v/>
      </c>
      <c r="C956" s="49"/>
      <c r="D956" s="16" t="b">
        <f t="shared" ca="1" si="90"/>
        <v>0</v>
      </c>
      <c r="E956" s="42" t="str">
        <f ca="1">_xlfn.IFNA(VLOOKUP(B956,Rubric[],2+VALUE(LEFT(Type!$B$1,1)),),"")</f>
        <v/>
      </c>
      <c r="F956" s="42" t="str">
        <f ca="1">_xlfn.IFNA(VLOOKUP(A956,Table4[[#All],[Id_Serv]:[Dsg_EN Servico]],2+VALUE(LEFT(Type!$B$1,1)),0),"")</f>
        <v/>
      </c>
      <c r="G956" s="43" t="b">
        <f t="shared" ca="1" si="87"/>
        <v>0</v>
      </c>
      <c r="H956" s="73">
        <f t="shared" si="88"/>
        <v>15</v>
      </c>
      <c r="I956" s="73">
        <v>32</v>
      </c>
      <c r="J956" s="73">
        <v>2</v>
      </c>
      <c r="K956" s="72" t="str">
        <f t="shared" si="89"/>
        <v/>
      </c>
      <c r="L956" s="38" t="e">
        <f ca="1">VLOOKUP(B956,TA_Rubric!$A$1:$G$93,4+LEFT(Type!$B$1,1),)</f>
        <v>#N/A</v>
      </c>
    </row>
    <row r="957" spans="1:12" ht="63.95" customHeight="1" x14ac:dyDescent="0.25">
      <c r="A957" s="39" t="str">
        <f t="shared" ca="1" si="85"/>
        <v/>
      </c>
      <c r="B957" s="39" t="str">
        <f t="shared" ca="1" si="86"/>
        <v/>
      </c>
      <c r="C957" s="49"/>
      <c r="D957" s="16" t="b">
        <f t="shared" ca="1" si="90"/>
        <v>0</v>
      </c>
      <c r="E957" s="42" t="str">
        <f ca="1">_xlfn.IFNA(VLOOKUP(B957,Rubric[],2+VALUE(LEFT(Type!$B$1,1)),),"")</f>
        <v/>
      </c>
      <c r="F957" s="42" t="str">
        <f ca="1">_xlfn.IFNA(VLOOKUP(A957,Table4[[#All],[Id_Serv]:[Dsg_EN Servico]],2+VALUE(LEFT(Type!$B$1,1)),0),"")</f>
        <v/>
      </c>
      <c r="G957" s="43" t="b">
        <f t="shared" ca="1" si="87"/>
        <v>0</v>
      </c>
      <c r="H957" s="73">
        <f t="shared" si="88"/>
        <v>15</v>
      </c>
      <c r="I957" s="73">
        <v>33</v>
      </c>
      <c r="J957" s="73">
        <v>2</v>
      </c>
      <c r="K957" s="72" t="str">
        <f t="shared" si="89"/>
        <v/>
      </c>
      <c r="L957" s="38" t="e">
        <f ca="1">VLOOKUP(B957,TA_Rubric!$A$1:$G$93,4+LEFT(Type!$B$1,1),)</f>
        <v>#N/A</v>
      </c>
    </row>
    <row r="958" spans="1:12" ht="63.95" customHeight="1" x14ac:dyDescent="0.25">
      <c r="A958" s="39" t="str">
        <f t="shared" ca="1" si="85"/>
        <v/>
      </c>
      <c r="B958" s="39" t="str">
        <f t="shared" ca="1" si="86"/>
        <v/>
      </c>
      <c r="C958" s="49"/>
      <c r="D958" s="16" t="b">
        <f t="shared" ca="1" si="90"/>
        <v>0</v>
      </c>
      <c r="E958" s="42" t="str">
        <f ca="1">_xlfn.IFNA(VLOOKUP(B958,Rubric[],2+VALUE(LEFT(Type!$B$1,1)),),"")</f>
        <v/>
      </c>
      <c r="F958" s="42" t="str">
        <f ca="1">_xlfn.IFNA(VLOOKUP(A958,Table4[[#All],[Id_Serv]:[Dsg_EN Servico]],2+VALUE(LEFT(Type!$B$1,1)),0),"")</f>
        <v/>
      </c>
      <c r="G958" s="43" t="b">
        <f t="shared" ca="1" si="87"/>
        <v>0</v>
      </c>
      <c r="H958" s="73">
        <f t="shared" si="88"/>
        <v>15</v>
      </c>
      <c r="I958" s="73">
        <v>34</v>
      </c>
      <c r="J958" s="73">
        <v>2</v>
      </c>
      <c r="K958" s="72" t="str">
        <f t="shared" si="89"/>
        <v/>
      </c>
      <c r="L958" s="38" t="e">
        <f ca="1">VLOOKUP(B958,TA_Rubric!$A$1:$G$93,4+LEFT(Type!$B$1,1),)</f>
        <v>#N/A</v>
      </c>
    </row>
    <row r="959" spans="1:12" ht="63.95" customHeight="1" x14ac:dyDescent="0.25">
      <c r="A959" s="39" t="str">
        <f t="shared" ca="1" si="85"/>
        <v/>
      </c>
      <c r="B959" s="39" t="str">
        <f t="shared" ca="1" si="86"/>
        <v/>
      </c>
      <c r="C959" s="49"/>
      <c r="D959" s="16" t="b">
        <f t="shared" ca="1" si="90"/>
        <v>0</v>
      </c>
      <c r="E959" s="42" t="str">
        <f ca="1">_xlfn.IFNA(VLOOKUP(B959,Rubric[],2+VALUE(LEFT(Type!$B$1,1)),),"")</f>
        <v/>
      </c>
      <c r="F959" s="42" t="str">
        <f ca="1">_xlfn.IFNA(VLOOKUP(A959,Table4[[#All],[Id_Serv]:[Dsg_EN Servico]],2+VALUE(LEFT(Type!$B$1,1)),0),"")</f>
        <v/>
      </c>
      <c r="G959" s="43" t="b">
        <f t="shared" ca="1" si="87"/>
        <v>0</v>
      </c>
      <c r="H959" s="73">
        <f t="shared" si="88"/>
        <v>15</v>
      </c>
      <c r="I959" s="73">
        <v>35</v>
      </c>
      <c r="J959" s="73">
        <v>2</v>
      </c>
      <c r="K959" s="72" t="str">
        <f t="shared" si="89"/>
        <v/>
      </c>
      <c r="L959" s="38" t="e">
        <f ca="1">VLOOKUP(B959,TA_Rubric!$A$1:$G$93,4+LEFT(Type!$B$1,1),)</f>
        <v>#N/A</v>
      </c>
    </row>
    <row r="960" spans="1:12" ht="63.95" customHeight="1" x14ac:dyDescent="0.25">
      <c r="A960" s="39" t="str">
        <f t="shared" ca="1" si="85"/>
        <v/>
      </c>
      <c r="B960" s="39" t="str">
        <f t="shared" ca="1" si="86"/>
        <v/>
      </c>
      <c r="C960" s="49"/>
      <c r="D960" s="16" t="b">
        <f t="shared" ca="1" si="90"/>
        <v>0</v>
      </c>
      <c r="E960" s="42" t="str">
        <f ca="1">_xlfn.IFNA(VLOOKUP(B960,Rubric[],2+VALUE(LEFT(Type!$B$1,1)),),"")</f>
        <v/>
      </c>
      <c r="F960" s="42" t="str">
        <f ca="1">_xlfn.IFNA(VLOOKUP(A960,Table4[[#All],[Id_Serv]:[Dsg_EN Servico]],2+VALUE(LEFT(Type!$B$1,1)),0),"")</f>
        <v/>
      </c>
      <c r="G960" s="43" t="b">
        <f t="shared" ca="1" si="87"/>
        <v>0</v>
      </c>
      <c r="H960" s="73">
        <f t="shared" si="88"/>
        <v>15</v>
      </c>
      <c r="I960" s="73">
        <v>36</v>
      </c>
      <c r="J960" s="73">
        <v>2</v>
      </c>
      <c r="K960" s="72" t="str">
        <f t="shared" si="89"/>
        <v/>
      </c>
      <c r="L960" s="38" t="e">
        <f ca="1">VLOOKUP(B960,TA_Rubric!$A$1:$G$93,4+LEFT(Type!$B$1,1),)</f>
        <v>#N/A</v>
      </c>
    </row>
    <row r="961" spans="1:12" ht="63.95" customHeight="1" x14ac:dyDescent="0.25">
      <c r="A961" s="39" t="str">
        <f t="shared" ca="1" si="85"/>
        <v/>
      </c>
      <c r="B961" s="39" t="str">
        <f t="shared" ca="1" si="86"/>
        <v/>
      </c>
      <c r="C961" s="49"/>
      <c r="D961" s="16" t="b">
        <f t="shared" ca="1" si="90"/>
        <v>0</v>
      </c>
      <c r="E961" s="42" t="str">
        <f ca="1">_xlfn.IFNA(VLOOKUP(B961,Rubric[],2+VALUE(LEFT(Type!$B$1,1)),),"")</f>
        <v/>
      </c>
      <c r="F961" s="42" t="str">
        <f ca="1">_xlfn.IFNA(VLOOKUP(A961,Table4[[#All],[Id_Serv]:[Dsg_EN Servico]],2+VALUE(LEFT(Type!$B$1,1)),0),"")</f>
        <v/>
      </c>
      <c r="G961" s="43" t="b">
        <f t="shared" ca="1" si="87"/>
        <v>0</v>
      </c>
      <c r="H961" s="73">
        <f t="shared" si="88"/>
        <v>15</v>
      </c>
      <c r="I961" s="73">
        <v>37</v>
      </c>
      <c r="J961" s="73">
        <v>2</v>
      </c>
      <c r="K961" s="72" t="str">
        <f t="shared" si="89"/>
        <v/>
      </c>
      <c r="L961" s="38" t="e">
        <f ca="1">VLOOKUP(B961,TA_Rubric!$A$1:$G$93,4+LEFT(Type!$B$1,1),)</f>
        <v>#N/A</v>
      </c>
    </row>
    <row r="962" spans="1:12" ht="63.95" customHeight="1" x14ac:dyDescent="0.25">
      <c r="A962" s="39" t="str">
        <f t="shared" ref="A962:A1025" ca="1" si="91">INDIRECT("Type!"&amp;ADDRESS(H962,J962))</f>
        <v/>
      </c>
      <c r="B962" s="39" t="str">
        <f t="shared" ref="B962:B1025" ca="1" si="92">IF(A962="","",I962)</f>
        <v/>
      </c>
      <c r="C962" s="49"/>
      <c r="D962" s="16" t="b">
        <f t="shared" ca="1" si="90"/>
        <v>0</v>
      </c>
      <c r="E962" s="42" t="str">
        <f ca="1">_xlfn.IFNA(VLOOKUP(B962,Rubric[],2+VALUE(LEFT(Type!$B$1,1)),),"")</f>
        <v/>
      </c>
      <c r="F962" s="42" t="str">
        <f ca="1">_xlfn.IFNA(VLOOKUP(A962,Table4[[#All],[Id_Serv]:[Dsg_EN Servico]],2+VALUE(LEFT(Type!$B$1,1)),0),"")</f>
        <v/>
      </c>
      <c r="G962" s="43" t="b">
        <f t="shared" ref="G962:G1025" ca="1" si="93">IF(A962="",FALSE,INDIRECT("Type!"&amp;ADDRESS(H962,J962+2)))</f>
        <v>0</v>
      </c>
      <c r="H962" s="73">
        <f t="shared" si="88"/>
        <v>15</v>
      </c>
      <c r="I962" s="73">
        <v>38</v>
      </c>
      <c r="J962" s="73">
        <v>2</v>
      </c>
      <c r="K962" s="72" t="str">
        <f t="shared" si="89"/>
        <v/>
      </c>
      <c r="L962" s="38" t="e">
        <f ca="1">VLOOKUP(B962,TA_Rubric!$A$1:$G$93,4+LEFT(Type!$B$1,1),)</f>
        <v>#N/A</v>
      </c>
    </row>
    <row r="963" spans="1:12" ht="63.95" customHeight="1" x14ac:dyDescent="0.25">
      <c r="A963" s="39" t="str">
        <f t="shared" ca="1" si="91"/>
        <v/>
      </c>
      <c r="B963" s="39" t="str">
        <f t="shared" ca="1" si="92"/>
        <v/>
      </c>
      <c r="C963" s="49"/>
      <c r="D963" s="16" t="b">
        <f t="shared" ca="1" si="90"/>
        <v>0</v>
      </c>
      <c r="E963" s="42" t="str">
        <f ca="1">_xlfn.IFNA(VLOOKUP(B963,Rubric[],2+VALUE(LEFT(Type!$B$1,1)),),"")</f>
        <v/>
      </c>
      <c r="F963" s="42" t="str">
        <f ca="1">_xlfn.IFNA(VLOOKUP(A963,Table4[[#All],[Id_Serv]:[Dsg_EN Servico]],2+VALUE(LEFT(Type!$B$1,1)),0),"")</f>
        <v/>
      </c>
      <c r="G963" s="43" t="b">
        <f t="shared" ca="1" si="93"/>
        <v>0</v>
      </c>
      <c r="H963" s="73">
        <f t="shared" ref="H963:H1026" si="94">IF(I962&gt;I963,H962+1,H962)</f>
        <v>15</v>
      </c>
      <c r="I963" s="73">
        <v>39</v>
      </c>
      <c r="J963" s="73">
        <v>2</v>
      </c>
      <c r="K963" s="72" t="str">
        <f t="shared" ref="K963:K1026" si="95">IF(C963&lt;&gt;"",1,"")</f>
        <v/>
      </c>
      <c r="L963" s="38" t="e">
        <f ca="1">VLOOKUP(B963,TA_Rubric!$A$1:$G$93,4+LEFT(Type!$B$1,1),)</f>
        <v>#N/A</v>
      </c>
    </row>
    <row r="964" spans="1:12" ht="63.95" customHeight="1" x14ac:dyDescent="0.25">
      <c r="A964" s="39" t="str">
        <f t="shared" ca="1" si="91"/>
        <v/>
      </c>
      <c r="B964" s="39" t="str">
        <f t="shared" ca="1" si="92"/>
        <v/>
      </c>
      <c r="C964" s="49"/>
      <c r="D964" s="16" t="b">
        <f t="shared" ca="1" si="90"/>
        <v>0</v>
      </c>
      <c r="E964" s="42" t="str">
        <f ca="1">_xlfn.IFNA(VLOOKUP(B964,Rubric[],2+VALUE(LEFT(Type!$B$1,1)),),"")</f>
        <v/>
      </c>
      <c r="F964" s="42" t="str">
        <f ca="1">_xlfn.IFNA(VLOOKUP(A964,Table4[[#All],[Id_Serv]:[Dsg_EN Servico]],2+VALUE(LEFT(Type!$B$1,1)),0),"")</f>
        <v/>
      </c>
      <c r="G964" s="43" t="b">
        <f t="shared" ca="1" si="93"/>
        <v>0</v>
      </c>
      <c r="H964" s="73">
        <f t="shared" si="94"/>
        <v>15</v>
      </c>
      <c r="I964" s="73">
        <v>40</v>
      </c>
      <c r="J964" s="73">
        <v>2</v>
      </c>
      <c r="K964" s="72" t="str">
        <f t="shared" si="95"/>
        <v/>
      </c>
      <c r="L964" s="38" t="e">
        <f ca="1">VLOOKUP(B964,TA_Rubric!$A$1:$G$93,4+LEFT(Type!$B$1,1),)</f>
        <v>#N/A</v>
      </c>
    </row>
    <row r="965" spans="1:12" ht="63.95" customHeight="1" x14ac:dyDescent="0.25">
      <c r="A965" s="39" t="str">
        <f t="shared" ca="1" si="91"/>
        <v/>
      </c>
      <c r="B965" s="39" t="str">
        <f t="shared" ca="1" si="92"/>
        <v/>
      </c>
      <c r="C965" s="49"/>
      <c r="D965" s="16" t="b">
        <f t="shared" ca="1" si="90"/>
        <v>0</v>
      </c>
      <c r="E965" s="42" t="str">
        <f ca="1">_xlfn.IFNA(VLOOKUP(B965,Rubric[],2+VALUE(LEFT(Type!$B$1,1)),),"")</f>
        <v/>
      </c>
      <c r="F965" s="42" t="str">
        <f ca="1">_xlfn.IFNA(VLOOKUP(A965,Table4[[#All],[Id_Serv]:[Dsg_EN Servico]],2+VALUE(LEFT(Type!$B$1,1)),0),"")</f>
        <v/>
      </c>
      <c r="G965" s="43" t="b">
        <f t="shared" ca="1" si="93"/>
        <v>0</v>
      </c>
      <c r="H965" s="73">
        <f t="shared" si="94"/>
        <v>15</v>
      </c>
      <c r="I965" s="73">
        <v>41</v>
      </c>
      <c r="J965" s="73">
        <v>2</v>
      </c>
      <c r="K965" s="72" t="str">
        <f t="shared" si="95"/>
        <v/>
      </c>
      <c r="L965" s="38" t="e">
        <f ca="1">VLOOKUP(B965,TA_Rubric!$A$1:$G$93,4+LEFT(Type!$B$1,1),)</f>
        <v>#N/A</v>
      </c>
    </row>
    <row r="966" spans="1:12" ht="63.95" customHeight="1" x14ac:dyDescent="0.25">
      <c r="A966" s="39" t="str">
        <f t="shared" ca="1" si="91"/>
        <v/>
      </c>
      <c r="B966" s="39" t="str">
        <f t="shared" ca="1" si="92"/>
        <v/>
      </c>
      <c r="C966" s="49"/>
      <c r="D966" s="16" t="b">
        <f t="shared" ca="1" si="90"/>
        <v>0</v>
      </c>
      <c r="E966" s="42" t="str">
        <f ca="1">_xlfn.IFNA(VLOOKUP(B966,Rubric[],2+VALUE(LEFT(Type!$B$1,1)),),"")</f>
        <v/>
      </c>
      <c r="F966" s="42" t="str">
        <f ca="1">_xlfn.IFNA(VLOOKUP(A966,Table4[[#All],[Id_Serv]:[Dsg_EN Servico]],2+VALUE(LEFT(Type!$B$1,1)),0),"")</f>
        <v/>
      </c>
      <c r="G966" s="43" t="b">
        <f t="shared" ca="1" si="93"/>
        <v>0</v>
      </c>
      <c r="H966" s="73">
        <f t="shared" si="94"/>
        <v>15</v>
      </c>
      <c r="I966" s="73">
        <v>42</v>
      </c>
      <c r="J966" s="73">
        <v>2</v>
      </c>
      <c r="K966" s="72" t="str">
        <f t="shared" si="95"/>
        <v/>
      </c>
      <c r="L966" s="38" t="e">
        <f ca="1">VLOOKUP(B966,TA_Rubric!$A$1:$G$93,4+LEFT(Type!$B$1,1),)</f>
        <v>#N/A</v>
      </c>
    </row>
    <row r="967" spans="1:12" ht="63.95" customHeight="1" x14ac:dyDescent="0.25">
      <c r="A967" s="39" t="str">
        <f t="shared" ca="1" si="91"/>
        <v/>
      </c>
      <c r="B967" s="39" t="str">
        <f t="shared" ca="1" si="92"/>
        <v/>
      </c>
      <c r="C967" s="49"/>
      <c r="D967" s="16" t="b">
        <f t="shared" ca="1" si="90"/>
        <v>0</v>
      </c>
      <c r="E967" s="42" t="str">
        <f ca="1">_xlfn.IFNA(VLOOKUP(B967,Rubric[],2+VALUE(LEFT(Type!$B$1,1)),),"")</f>
        <v/>
      </c>
      <c r="F967" s="42" t="str">
        <f ca="1">_xlfn.IFNA(VLOOKUP(A967,Table4[[#All],[Id_Serv]:[Dsg_EN Servico]],2+VALUE(LEFT(Type!$B$1,1)),0),"")</f>
        <v/>
      </c>
      <c r="G967" s="43" t="b">
        <f t="shared" ca="1" si="93"/>
        <v>0</v>
      </c>
      <c r="H967" s="73">
        <f t="shared" si="94"/>
        <v>15</v>
      </c>
      <c r="I967" s="73">
        <v>43</v>
      </c>
      <c r="J967" s="73">
        <v>2</v>
      </c>
      <c r="K967" s="72" t="str">
        <f t="shared" si="95"/>
        <v/>
      </c>
      <c r="L967" s="38" t="e">
        <f ca="1">VLOOKUP(B967,TA_Rubric!$A$1:$G$93,4+LEFT(Type!$B$1,1),)</f>
        <v>#N/A</v>
      </c>
    </row>
    <row r="968" spans="1:12" ht="63.95" customHeight="1" x14ac:dyDescent="0.25">
      <c r="A968" s="39" t="str">
        <f t="shared" ca="1" si="91"/>
        <v/>
      </c>
      <c r="B968" s="39" t="str">
        <f t="shared" ca="1" si="92"/>
        <v/>
      </c>
      <c r="C968" s="49"/>
      <c r="D968" s="16" t="b">
        <f t="shared" ca="1" si="90"/>
        <v>0</v>
      </c>
      <c r="E968" s="42" t="str">
        <f ca="1">_xlfn.IFNA(VLOOKUP(B968,Rubric[],2+VALUE(LEFT(Type!$B$1,1)),),"")</f>
        <v/>
      </c>
      <c r="F968" s="42" t="str">
        <f ca="1">_xlfn.IFNA(VLOOKUP(A968,Table4[[#All],[Id_Serv]:[Dsg_EN Servico]],2+VALUE(LEFT(Type!$B$1,1)),0),"")</f>
        <v/>
      </c>
      <c r="G968" s="43" t="b">
        <f t="shared" ca="1" si="93"/>
        <v>0</v>
      </c>
      <c r="H968" s="73">
        <f t="shared" si="94"/>
        <v>15</v>
      </c>
      <c r="I968" s="73">
        <v>44</v>
      </c>
      <c r="J968" s="73">
        <v>2</v>
      </c>
      <c r="K968" s="72" t="str">
        <f t="shared" si="95"/>
        <v/>
      </c>
      <c r="L968" s="38" t="e">
        <f ca="1">VLOOKUP(B968,TA_Rubric!$A$1:$G$93,4+LEFT(Type!$B$1,1),)</f>
        <v>#N/A</v>
      </c>
    </row>
    <row r="969" spans="1:12" ht="63.95" customHeight="1" x14ac:dyDescent="0.25">
      <c r="A969" s="39" t="str">
        <f t="shared" ca="1" si="91"/>
        <v/>
      </c>
      <c r="B969" s="39" t="str">
        <f t="shared" ca="1" si="92"/>
        <v/>
      </c>
      <c r="C969" s="49"/>
      <c r="D969" s="16" t="b">
        <f t="shared" ca="1" si="90"/>
        <v>0</v>
      </c>
      <c r="E969" s="42" t="str">
        <f ca="1">_xlfn.IFNA(VLOOKUP(B969,Rubric[],2+VALUE(LEFT(Type!$B$1,1)),),"")</f>
        <v/>
      </c>
      <c r="F969" s="42" t="str">
        <f ca="1">_xlfn.IFNA(VLOOKUP(A969,Table4[[#All],[Id_Serv]:[Dsg_EN Servico]],2+VALUE(LEFT(Type!$B$1,1)),0),"")</f>
        <v/>
      </c>
      <c r="G969" s="43" t="b">
        <f t="shared" ca="1" si="93"/>
        <v>0</v>
      </c>
      <c r="H969" s="73">
        <f t="shared" si="94"/>
        <v>15</v>
      </c>
      <c r="I969" s="73">
        <v>45</v>
      </c>
      <c r="J969" s="73">
        <v>2</v>
      </c>
      <c r="K969" s="72" t="str">
        <f t="shared" si="95"/>
        <v/>
      </c>
      <c r="L969" s="38" t="e">
        <f ca="1">VLOOKUP(B969,TA_Rubric!$A$1:$G$93,4+LEFT(Type!$B$1,1),)</f>
        <v>#N/A</v>
      </c>
    </row>
    <row r="970" spans="1:12" ht="63.95" customHeight="1" x14ac:dyDescent="0.25">
      <c r="A970" s="39" t="str">
        <f t="shared" ca="1" si="91"/>
        <v/>
      </c>
      <c r="B970" s="39" t="str">
        <f t="shared" ca="1" si="92"/>
        <v/>
      </c>
      <c r="C970" s="49"/>
      <c r="D970" s="16" t="b">
        <f t="shared" ca="1" si="90"/>
        <v>0</v>
      </c>
      <c r="E970" s="42" t="str">
        <f ca="1">_xlfn.IFNA(VLOOKUP(B970,Rubric[],2+VALUE(LEFT(Type!$B$1,1)),),"")</f>
        <v/>
      </c>
      <c r="F970" s="42" t="str">
        <f ca="1">_xlfn.IFNA(VLOOKUP(A970,Table4[[#All],[Id_Serv]:[Dsg_EN Servico]],2+VALUE(LEFT(Type!$B$1,1)),0),"")</f>
        <v/>
      </c>
      <c r="G970" s="43" t="b">
        <f t="shared" ca="1" si="93"/>
        <v>0</v>
      </c>
      <c r="H970" s="73">
        <f t="shared" si="94"/>
        <v>15</v>
      </c>
      <c r="I970" s="73">
        <v>46</v>
      </c>
      <c r="J970" s="73">
        <v>2</v>
      </c>
      <c r="K970" s="72" t="str">
        <f t="shared" si="95"/>
        <v/>
      </c>
      <c r="L970" s="38" t="e">
        <f ca="1">VLOOKUP(B970,TA_Rubric!$A$1:$G$93,4+LEFT(Type!$B$1,1),)</f>
        <v>#N/A</v>
      </c>
    </row>
    <row r="971" spans="1:12" ht="63.95" customHeight="1" x14ac:dyDescent="0.25">
      <c r="A971" s="39" t="str">
        <f t="shared" ca="1" si="91"/>
        <v/>
      </c>
      <c r="B971" s="39" t="str">
        <f t="shared" ca="1" si="92"/>
        <v/>
      </c>
      <c r="C971" s="49"/>
      <c r="D971" s="16" t="b">
        <f t="shared" ca="1" si="90"/>
        <v>0</v>
      </c>
      <c r="E971" s="42" t="str">
        <f ca="1">_xlfn.IFNA(VLOOKUP(B971,Rubric[],2+VALUE(LEFT(Type!$B$1,1)),),"")</f>
        <v/>
      </c>
      <c r="F971" s="42" t="str">
        <f ca="1">_xlfn.IFNA(VLOOKUP(A971,Table4[[#All],[Id_Serv]:[Dsg_EN Servico]],2+VALUE(LEFT(Type!$B$1,1)),0),"")</f>
        <v/>
      </c>
      <c r="G971" s="43" t="b">
        <f t="shared" ca="1" si="93"/>
        <v>0</v>
      </c>
      <c r="H971" s="73">
        <f t="shared" si="94"/>
        <v>15</v>
      </c>
      <c r="I971" s="73">
        <v>47</v>
      </c>
      <c r="J971" s="73">
        <v>2</v>
      </c>
      <c r="K971" s="72" t="str">
        <f t="shared" si="95"/>
        <v/>
      </c>
      <c r="L971" s="38" t="e">
        <f ca="1">VLOOKUP(B971,TA_Rubric!$A$1:$G$93,4+LEFT(Type!$B$1,1),)</f>
        <v>#N/A</v>
      </c>
    </row>
    <row r="972" spans="1:12" ht="63.95" customHeight="1" x14ac:dyDescent="0.25">
      <c r="A972" s="39" t="str">
        <f t="shared" ca="1" si="91"/>
        <v/>
      </c>
      <c r="B972" s="39" t="str">
        <f t="shared" ca="1" si="92"/>
        <v/>
      </c>
      <c r="C972" s="49"/>
      <c r="D972" s="16" t="b">
        <f t="shared" ca="1" si="90"/>
        <v>0</v>
      </c>
      <c r="E972" s="42" t="str">
        <f ca="1">_xlfn.IFNA(VLOOKUP(B972,Rubric[],2+VALUE(LEFT(Type!$B$1,1)),),"")</f>
        <v/>
      </c>
      <c r="F972" s="42" t="str">
        <f ca="1">_xlfn.IFNA(VLOOKUP(A972,Table4[[#All],[Id_Serv]:[Dsg_EN Servico]],2+VALUE(LEFT(Type!$B$1,1)),0),"")</f>
        <v/>
      </c>
      <c r="G972" s="43" t="b">
        <f t="shared" ca="1" si="93"/>
        <v>0</v>
      </c>
      <c r="H972" s="73">
        <f t="shared" si="94"/>
        <v>15</v>
      </c>
      <c r="I972" s="73">
        <v>48</v>
      </c>
      <c r="J972" s="73">
        <v>2</v>
      </c>
      <c r="K972" s="72" t="str">
        <f t="shared" si="95"/>
        <v/>
      </c>
      <c r="L972" s="38" t="e">
        <f ca="1">VLOOKUP(B972,TA_Rubric!$A$1:$G$93,4+LEFT(Type!$B$1,1),)</f>
        <v>#N/A</v>
      </c>
    </row>
    <row r="973" spans="1:12" ht="63.95" customHeight="1" x14ac:dyDescent="0.25">
      <c r="A973" s="39" t="str">
        <f t="shared" ca="1" si="91"/>
        <v/>
      </c>
      <c r="B973" s="39" t="str">
        <f t="shared" ca="1" si="92"/>
        <v/>
      </c>
      <c r="C973" s="49"/>
      <c r="D973" s="16" t="b">
        <f t="shared" ca="1" si="90"/>
        <v>0</v>
      </c>
      <c r="E973" s="42" t="str">
        <f ca="1">_xlfn.IFNA(VLOOKUP(B973,Rubric[],2+VALUE(LEFT(Type!$B$1,1)),),"")</f>
        <v/>
      </c>
      <c r="F973" s="42" t="str">
        <f ca="1">_xlfn.IFNA(VLOOKUP(A973,Table4[[#All],[Id_Serv]:[Dsg_EN Servico]],2+VALUE(LEFT(Type!$B$1,1)),0),"")</f>
        <v/>
      </c>
      <c r="G973" s="43" t="b">
        <f t="shared" ca="1" si="93"/>
        <v>0</v>
      </c>
      <c r="H973" s="73">
        <f t="shared" si="94"/>
        <v>15</v>
      </c>
      <c r="I973" s="73">
        <v>49</v>
      </c>
      <c r="J973" s="73">
        <v>2</v>
      </c>
      <c r="K973" s="72" t="str">
        <f t="shared" si="95"/>
        <v/>
      </c>
      <c r="L973" s="38" t="e">
        <f ca="1">VLOOKUP(B973,TA_Rubric!$A$1:$G$93,4+LEFT(Type!$B$1,1),)</f>
        <v>#N/A</v>
      </c>
    </row>
    <row r="974" spans="1:12" ht="63.95" customHeight="1" x14ac:dyDescent="0.25">
      <c r="A974" s="39" t="str">
        <f t="shared" ca="1" si="91"/>
        <v/>
      </c>
      <c r="B974" s="39" t="str">
        <f t="shared" ca="1" si="92"/>
        <v/>
      </c>
      <c r="C974" s="49"/>
      <c r="D974" s="16" t="b">
        <f t="shared" ca="1" si="90"/>
        <v>0</v>
      </c>
      <c r="E974" s="42" t="str">
        <f ca="1">_xlfn.IFNA(VLOOKUP(B974,Rubric[],2+VALUE(LEFT(Type!$B$1,1)),),"")</f>
        <v/>
      </c>
      <c r="F974" s="42" t="str">
        <f ca="1">_xlfn.IFNA(VLOOKUP(A974,Table4[[#All],[Id_Serv]:[Dsg_EN Servico]],2+VALUE(LEFT(Type!$B$1,1)),0),"")</f>
        <v/>
      </c>
      <c r="G974" s="43" t="b">
        <f t="shared" ca="1" si="93"/>
        <v>0</v>
      </c>
      <c r="H974" s="73">
        <f t="shared" si="94"/>
        <v>15</v>
      </c>
      <c r="I974" s="73">
        <v>50</v>
      </c>
      <c r="J974" s="73">
        <v>2</v>
      </c>
      <c r="K974" s="72" t="str">
        <f t="shared" si="95"/>
        <v/>
      </c>
      <c r="L974" s="38" t="e">
        <f ca="1">VLOOKUP(B974,TA_Rubric!$A$1:$G$93,4+LEFT(Type!$B$1,1),)</f>
        <v>#N/A</v>
      </c>
    </row>
    <row r="975" spans="1:12" ht="63.95" customHeight="1" x14ac:dyDescent="0.25">
      <c r="A975" s="39" t="str">
        <f t="shared" ca="1" si="91"/>
        <v/>
      </c>
      <c r="B975" s="39" t="str">
        <f t="shared" ca="1" si="92"/>
        <v/>
      </c>
      <c r="C975" s="49"/>
      <c r="D975" s="16" t="b">
        <f t="shared" ca="1" si="90"/>
        <v>0</v>
      </c>
      <c r="E975" s="42" t="str">
        <f ca="1">_xlfn.IFNA(VLOOKUP(B975,Rubric[],2+VALUE(LEFT(Type!$B$1,1)),),"")</f>
        <v/>
      </c>
      <c r="F975" s="42" t="str">
        <f ca="1">_xlfn.IFNA(VLOOKUP(A975,Table4[[#All],[Id_Serv]:[Dsg_EN Servico]],2+VALUE(LEFT(Type!$B$1,1)),0),"")</f>
        <v/>
      </c>
      <c r="G975" s="43" t="b">
        <f t="shared" ca="1" si="93"/>
        <v>0</v>
      </c>
      <c r="H975" s="73">
        <f t="shared" si="94"/>
        <v>15</v>
      </c>
      <c r="I975" s="73">
        <v>51</v>
      </c>
      <c r="J975" s="73">
        <v>2</v>
      </c>
      <c r="K975" s="72" t="str">
        <f t="shared" si="95"/>
        <v/>
      </c>
      <c r="L975" s="38" t="e">
        <f ca="1">VLOOKUP(B975,TA_Rubric!$A$1:$G$93,4+LEFT(Type!$B$1,1),)</f>
        <v>#N/A</v>
      </c>
    </row>
    <row r="976" spans="1:12" ht="63.95" customHeight="1" x14ac:dyDescent="0.25">
      <c r="A976" s="39" t="str">
        <f t="shared" ca="1" si="91"/>
        <v/>
      </c>
      <c r="B976" s="39" t="str">
        <f t="shared" ca="1" si="92"/>
        <v/>
      </c>
      <c r="C976" s="49"/>
      <c r="D976" s="16" t="b">
        <f t="shared" ca="1" si="90"/>
        <v>0</v>
      </c>
      <c r="E976" s="42" t="str">
        <f ca="1">_xlfn.IFNA(VLOOKUP(B976,Rubric[],2+VALUE(LEFT(Type!$B$1,1)),),"")</f>
        <v/>
      </c>
      <c r="F976" s="42" t="str">
        <f ca="1">_xlfn.IFNA(VLOOKUP(A976,Table4[[#All],[Id_Serv]:[Dsg_EN Servico]],2+VALUE(LEFT(Type!$B$1,1)),0),"")</f>
        <v/>
      </c>
      <c r="G976" s="43" t="b">
        <f t="shared" ca="1" si="93"/>
        <v>0</v>
      </c>
      <c r="H976" s="73">
        <f t="shared" si="94"/>
        <v>15</v>
      </c>
      <c r="I976" s="73">
        <v>52</v>
      </c>
      <c r="J976" s="73">
        <v>2</v>
      </c>
      <c r="K976" s="72" t="str">
        <f t="shared" si="95"/>
        <v/>
      </c>
      <c r="L976" s="38" t="e">
        <f ca="1">VLOOKUP(B976,TA_Rubric!$A$1:$G$93,4+LEFT(Type!$B$1,1),)</f>
        <v>#N/A</v>
      </c>
    </row>
    <row r="977" spans="1:12" ht="63.95" customHeight="1" x14ac:dyDescent="0.25">
      <c r="A977" s="39" t="str">
        <f t="shared" ca="1" si="91"/>
        <v/>
      </c>
      <c r="B977" s="39" t="str">
        <f t="shared" ca="1" si="92"/>
        <v/>
      </c>
      <c r="C977" s="49"/>
      <c r="D977" s="16" t="b">
        <f t="shared" ca="1" si="90"/>
        <v>0</v>
      </c>
      <c r="E977" s="42" t="str">
        <f ca="1">_xlfn.IFNA(VLOOKUP(B977,Rubric[],2+VALUE(LEFT(Type!$B$1,1)),),"")</f>
        <v/>
      </c>
      <c r="F977" s="42" t="str">
        <f ca="1">_xlfn.IFNA(VLOOKUP(A977,Table4[[#All],[Id_Serv]:[Dsg_EN Servico]],2+VALUE(LEFT(Type!$B$1,1)),0),"")</f>
        <v/>
      </c>
      <c r="G977" s="43" t="b">
        <f t="shared" ca="1" si="93"/>
        <v>0</v>
      </c>
      <c r="H977" s="73">
        <f t="shared" si="94"/>
        <v>15</v>
      </c>
      <c r="I977" s="73">
        <v>53</v>
      </c>
      <c r="J977" s="73">
        <v>2</v>
      </c>
      <c r="K977" s="72" t="str">
        <f t="shared" si="95"/>
        <v/>
      </c>
      <c r="L977" s="38" t="e">
        <f ca="1">VLOOKUP(B977,TA_Rubric!$A$1:$G$93,4+LEFT(Type!$B$1,1),)</f>
        <v>#N/A</v>
      </c>
    </row>
    <row r="978" spans="1:12" ht="63.95" customHeight="1" x14ac:dyDescent="0.25">
      <c r="A978" s="39" t="str">
        <f t="shared" ca="1" si="91"/>
        <v/>
      </c>
      <c r="B978" s="39" t="str">
        <f t="shared" ca="1" si="92"/>
        <v/>
      </c>
      <c r="C978" s="49"/>
      <c r="D978" s="16" t="b">
        <f t="shared" ca="1" si="90"/>
        <v>0</v>
      </c>
      <c r="E978" s="42" t="str">
        <f ca="1">_xlfn.IFNA(VLOOKUP(B978,Rubric[],2+VALUE(LEFT(Type!$B$1,1)),),"")</f>
        <v/>
      </c>
      <c r="F978" s="42" t="str">
        <f ca="1">_xlfn.IFNA(VLOOKUP(A978,Table4[[#All],[Id_Serv]:[Dsg_EN Servico]],2+VALUE(LEFT(Type!$B$1,1)),0),"")</f>
        <v/>
      </c>
      <c r="G978" s="43" t="b">
        <f t="shared" ca="1" si="93"/>
        <v>0</v>
      </c>
      <c r="H978" s="73">
        <f t="shared" si="94"/>
        <v>15</v>
      </c>
      <c r="I978" s="73">
        <v>54</v>
      </c>
      <c r="J978" s="73">
        <v>2</v>
      </c>
      <c r="K978" s="72" t="str">
        <f t="shared" si="95"/>
        <v/>
      </c>
      <c r="L978" s="38" t="e">
        <f ca="1">VLOOKUP(B978,TA_Rubric!$A$1:$G$93,4+LEFT(Type!$B$1,1),)</f>
        <v>#N/A</v>
      </c>
    </row>
    <row r="979" spans="1:12" ht="63.95" customHeight="1" x14ac:dyDescent="0.25">
      <c r="A979" s="39" t="str">
        <f t="shared" ca="1" si="91"/>
        <v/>
      </c>
      <c r="B979" s="39" t="str">
        <f t="shared" ca="1" si="92"/>
        <v/>
      </c>
      <c r="C979" s="49"/>
      <c r="D979" s="16" t="b">
        <f t="shared" ca="1" si="90"/>
        <v>0</v>
      </c>
      <c r="E979" s="42" t="str">
        <f ca="1">_xlfn.IFNA(VLOOKUP(B979,Rubric[],2+VALUE(LEFT(Type!$B$1,1)),),"")</f>
        <v/>
      </c>
      <c r="F979" s="42" t="str">
        <f ca="1">_xlfn.IFNA(VLOOKUP(A979,Table4[[#All],[Id_Serv]:[Dsg_EN Servico]],2+VALUE(LEFT(Type!$B$1,1)),0),"")</f>
        <v/>
      </c>
      <c r="G979" s="43" t="b">
        <f t="shared" ca="1" si="93"/>
        <v>0</v>
      </c>
      <c r="H979" s="73">
        <f t="shared" si="94"/>
        <v>15</v>
      </c>
      <c r="I979" s="73">
        <v>55</v>
      </c>
      <c r="J979" s="73">
        <v>2</v>
      </c>
      <c r="K979" s="72" t="str">
        <f t="shared" si="95"/>
        <v/>
      </c>
      <c r="L979" s="38" t="e">
        <f ca="1">VLOOKUP(B979,TA_Rubric!$A$1:$G$93,4+LEFT(Type!$B$1,1),)</f>
        <v>#N/A</v>
      </c>
    </row>
    <row r="980" spans="1:12" ht="63.95" customHeight="1" x14ac:dyDescent="0.25">
      <c r="A980" s="39" t="str">
        <f t="shared" ca="1" si="91"/>
        <v/>
      </c>
      <c r="B980" s="39" t="str">
        <f t="shared" ca="1" si="92"/>
        <v/>
      </c>
      <c r="C980" s="49"/>
      <c r="D980" s="16" t="b">
        <f t="shared" ca="1" si="90"/>
        <v>0</v>
      </c>
      <c r="E980" s="42" t="str">
        <f ca="1">_xlfn.IFNA(VLOOKUP(B980,Rubric[],2+VALUE(LEFT(Type!$B$1,1)),),"")</f>
        <v/>
      </c>
      <c r="F980" s="42" t="str">
        <f ca="1">_xlfn.IFNA(VLOOKUP(A980,Table4[[#All],[Id_Serv]:[Dsg_EN Servico]],2+VALUE(LEFT(Type!$B$1,1)),0),"")</f>
        <v/>
      </c>
      <c r="G980" s="43" t="b">
        <f t="shared" ca="1" si="93"/>
        <v>0</v>
      </c>
      <c r="H980" s="73">
        <f t="shared" si="94"/>
        <v>15</v>
      </c>
      <c r="I980" s="73">
        <v>56</v>
      </c>
      <c r="J980" s="73">
        <v>2</v>
      </c>
      <c r="K980" s="72" t="str">
        <f t="shared" si="95"/>
        <v/>
      </c>
      <c r="L980" s="38" t="e">
        <f ca="1">VLOOKUP(B980,TA_Rubric!$A$1:$G$93,4+LEFT(Type!$B$1,1),)</f>
        <v>#N/A</v>
      </c>
    </row>
    <row r="981" spans="1:12" ht="63.95" customHeight="1" x14ac:dyDescent="0.25">
      <c r="A981" s="39" t="str">
        <f t="shared" ca="1" si="91"/>
        <v/>
      </c>
      <c r="B981" s="39" t="str">
        <f t="shared" ca="1" si="92"/>
        <v/>
      </c>
      <c r="C981" s="49"/>
      <c r="D981" s="16" t="b">
        <f t="shared" ca="1" si="90"/>
        <v>0</v>
      </c>
      <c r="E981" s="42" t="str">
        <f ca="1">_xlfn.IFNA(VLOOKUP(B981,Rubric[],2+VALUE(LEFT(Type!$B$1,1)),),"")</f>
        <v/>
      </c>
      <c r="F981" s="42" t="str">
        <f ca="1">_xlfn.IFNA(VLOOKUP(A981,Table4[[#All],[Id_Serv]:[Dsg_EN Servico]],2+VALUE(LEFT(Type!$B$1,1)),0),"")</f>
        <v/>
      </c>
      <c r="G981" s="43" t="b">
        <f t="shared" ca="1" si="93"/>
        <v>0</v>
      </c>
      <c r="H981" s="73">
        <f t="shared" si="94"/>
        <v>15</v>
      </c>
      <c r="I981" s="73">
        <v>57</v>
      </c>
      <c r="J981" s="73">
        <v>2</v>
      </c>
      <c r="K981" s="72" t="str">
        <f t="shared" si="95"/>
        <v/>
      </c>
      <c r="L981" s="38" t="e">
        <f ca="1">VLOOKUP(B981,TA_Rubric!$A$1:$G$93,4+LEFT(Type!$B$1,1),)</f>
        <v>#N/A</v>
      </c>
    </row>
    <row r="982" spans="1:12" ht="63.95" customHeight="1" x14ac:dyDescent="0.25">
      <c r="A982" s="39" t="str">
        <f t="shared" ca="1" si="91"/>
        <v/>
      </c>
      <c r="B982" s="39" t="str">
        <f t="shared" ca="1" si="92"/>
        <v/>
      </c>
      <c r="C982" s="49"/>
      <c r="D982" s="16" t="b">
        <f t="shared" ca="1" si="90"/>
        <v>0</v>
      </c>
      <c r="E982" s="42" t="str">
        <f ca="1">_xlfn.IFNA(VLOOKUP(B982,Rubric[],2+VALUE(LEFT(Type!$B$1,1)),),"")</f>
        <v/>
      </c>
      <c r="F982" s="42" t="str">
        <f ca="1">_xlfn.IFNA(VLOOKUP(A982,Table4[[#All],[Id_Serv]:[Dsg_EN Servico]],2+VALUE(LEFT(Type!$B$1,1)),0),"")</f>
        <v/>
      </c>
      <c r="G982" s="43" t="b">
        <f t="shared" ca="1" si="93"/>
        <v>0</v>
      </c>
      <c r="H982" s="73">
        <f t="shared" si="94"/>
        <v>15</v>
      </c>
      <c r="I982" s="73">
        <v>58</v>
      </c>
      <c r="J982" s="73">
        <v>2</v>
      </c>
      <c r="K982" s="72" t="str">
        <f t="shared" si="95"/>
        <v/>
      </c>
      <c r="L982" s="38" t="e">
        <f ca="1">VLOOKUP(B982,TA_Rubric!$A$1:$G$93,4+LEFT(Type!$B$1,1),)</f>
        <v>#N/A</v>
      </c>
    </row>
    <row r="983" spans="1:12" ht="63.95" customHeight="1" x14ac:dyDescent="0.25">
      <c r="A983" s="39" t="str">
        <f t="shared" ca="1" si="91"/>
        <v/>
      </c>
      <c r="B983" s="39" t="str">
        <f t="shared" ca="1" si="92"/>
        <v/>
      </c>
      <c r="C983" s="49"/>
      <c r="D983" s="16" t="b">
        <f t="shared" ca="1" si="90"/>
        <v>0</v>
      </c>
      <c r="E983" s="42" t="str">
        <f ca="1">_xlfn.IFNA(VLOOKUP(B983,Rubric[],2+VALUE(LEFT(Type!$B$1,1)),),"")</f>
        <v/>
      </c>
      <c r="F983" s="42" t="str">
        <f ca="1">_xlfn.IFNA(VLOOKUP(A983,Table4[[#All],[Id_Serv]:[Dsg_EN Servico]],2+VALUE(LEFT(Type!$B$1,1)),0),"")</f>
        <v/>
      </c>
      <c r="G983" s="43" t="b">
        <f t="shared" ca="1" si="93"/>
        <v>0</v>
      </c>
      <c r="H983" s="73">
        <f t="shared" si="94"/>
        <v>15</v>
      </c>
      <c r="I983" s="73">
        <v>59</v>
      </c>
      <c r="J983" s="73">
        <v>2</v>
      </c>
      <c r="K983" s="72" t="str">
        <f t="shared" si="95"/>
        <v/>
      </c>
      <c r="L983" s="38" t="e">
        <f ca="1">VLOOKUP(B983,TA_Rubric!$A$1:$G$93,4+LEFT(Type!$B$1,1),)</f>
        <v>#N/A</v>
      </c>
    </row>
    <row r="984" spans="1:12" ht="63.95" customHeight="1" x14ac:dyDescent="0.25">
      <c r="A984" s="39" t="str">
        <f t="shared" ca="1" si="91"/>
        <v/>
      </c>
      <c r="B984" s="39" t="str">
        <f t="shared" ca="1" si="92"/>
        <v/>
      </c>
      <c r="C984" s="49"/>
      <c r="D984" s="16" t="b">
        <f t="shared" ca="1" si="90"/>
        <v>0</v>
      </c>
      <c r="E984" s="42" t="str">
        <f ca="1">_xlfn.IFNA(VLOOKUP(B984,Rubric[],2+VALUE(LEFT(Type!$B$1,1)),),"")</f>
        <v/>
      </c>
      <c r="F984" s="42" t="str">
        <f ca="1">_xlfn.IFNA(VLOOKUP(A984,Table4[[#All],[Id_Serv]:[Dsg_EN Servico]],2+VALUE(LEFT(Type!$B$1,1)),0),"")</f>
        <v/>
      </c>
      <c r="G984" s="43" t="b">
        <f t="shared" ca="1" si="93"/>
        <v>0</v>
      </c>
      <c r="H984" s="73">
        <f t="shared" si="94"/>
        <v>15</v>
      </c>
      <c r="I984" s="73">
        <v>60</v>
      </c>
      <c r="J984" s="73">
        <v>2</v>
      </c>
      <c r="K984" s="72" t="str">
        <f t="shared" si="95"/>
        <v/>
      </c>
      <c r="L984" s="38" t="e">
        <f ca="1">VLOOKUP(B984,TA_Rubric!$A$1:$G$93,4+LEFT(Type!$B$1,1),)</f>
        <v>#N/A</v>
      </c>
    </row>
    <row r="985" spans="1:12" ht="63.95" customHeight="1" x14ac:dyDescent="0.25">
      <c r="A985" s="39" t="str">
        <f t="shared" ca="1" si="91"/>
        <v/>
      </c>
      <c r="B985" s="39" t="str">
        <f t="shared" ca="1" si="92"/>
        <v/>
      </c>
      <c r="C985" s="49"/>
      <c r="D985" s="16" t="b">
        <f t="shared" ca="1" si="90"/>
        <v>0</v>
      </c>
      <c r="E985" s="42" t="str">
        <f ca="1">_xlfn.IFNA(VLOOKUP(B985,Rubric[],2+VALUE(LEFT(Type!$B$1,1)),),"")</f>
        <v/>
      </c>
      <c r="F985" s="42" t="str">
        <f ca="1">_xlfn.IFNA(VLOOKUP(A985,Table4[[#All],[Id_Serv]:[Dsg_EN Servico]],2+VALUE(LEFT(Type!$B$1,1)),0),"")</f>
        <v/>
      </c>
      <c r="G985" s="43" t="b">
        <f t="shared" ca="1" si="93"/>
        <v>0</v>
      </c>
      <c r="H985" s="73">
        <f t="shared" si="94"/>
        <v>15</v>
      </c>
      <c r="I985" s="73">
        <v>61</v>
      </c>
      <c r="J985" s="73">
        <v>2</v>
      </c>
      <c r="K985" s="72" t="str">
        <f t="shared" si="95"/>
        <v/>
      </c>
      <c r="L985" s="38" t="e">
        <f ca="1">VLOOKUP(B985,TA_Rubric!$A$1:$G$93,4+LEFT(Type!$B$1,1),)</f>
        <v>#N/A</v>
      </c>
    </row>
    <row r="986" spans="1:12" ht="63.95" customHeight="1" x14ac:dyDescent="0.25">
      <c r="A986" s="39" t="str">
        <f t="shared" ca="1" si="91"/>
        <v/>
      </c>
      <c r="B986" s="39" t="str">
        <f t="shared" ca="1" si="92"/>
        <v/>
      </c>
      <c r="C986" s="49"/>
      <c r="D986" s="16" t="b">
        <f t="shared" ca="1" si="90"/>
        <v>0</v>
      </c>
      <c r="E986" s="42" t="str">
        <f ca="1">_xlfn.IFNA(VLOOKUP(B986,Rubric[],2+VALUE(LEFT(Type!$B$1,1)),),"")</f>
        <v/>
      </c>
      <c r="F986" s="42" t="str">
        <f ca="1">_xlfn.IFNA(VLOOKUP(A986,Table4[[#All],[Id_Serv]:[Dsg_EN Servico]],2+VALUE(LEFT(Type!$B$1,1)),0),"")</f>
        <v/>
      </c>
      <c r="G986" s="43" t="b">
        <f t="shared" ca="1" si="93"/>
        <v>0</v>
      </c>
      <c r="H986" s="73">
        <f t="shared" si="94"/>
        <v>15</v>
      </c>
      <c r="I986" s="73">
        <v>62</v>
      </c>
      <c r="J986" s="73">
        <v>2</v>
      </c>
      <c r="K986" s="72" t="str">
        <f t="shared" si="95"/>
        <v/>
      </c>
      <c r="L986" s="38" t="e">
        <f ca="1">VLOOKUP(B986,TA_Rubric!$A$1:$G$93,4+LEFT(Type!$B$1,1),)</f>
        <v>#N/A</v>
      </c>
    </row>
    <row r="987" spans="1:12" ht="63.95" customHeight="1" x14ac:dyDescent="0.25">
      <c r="A987" s="39" t="str">
        <f t="shared" ca="1" si="91"/>
        <v/>
      </c>
      <c r="B987" s="39" t="str">
        <f t="shared" ca="1" si="92"/>
        <v/>
      </c>
      <c r="C987" s="49"/>
      <c r="D987" s="16" t="b">
        <f t="shared" ca="1" si="90"/>
        <v>0</v>
      </c>
      <c r="E987" s="42" t="str">
        <f ca="1">_xlfn.IFNA(VLOOKUP(B987,Rubric[],2+VALUE(LEFT(Type!$B$1,1)),),"")</f>
        <v/>
      </c>
      <c r="F987" s="42" t="str">
        <f ca="1">_xlfn.IFNA(VLOOKUP(A987,Table4[[#All],[Id_Serv]:[Dsg_EN Servico]],2+VALUE(LEFT(Type!$B$1,1)),0),"")</f>
        <v/>
      </c>
      <c r="G987" s="43" t="b">
        <f t="shared" ca="1" si="93"/>
        <v>0</v>
      </c>
      <c r="H987" s="73">
        <f t="shared" si="94"/>
        <v>15</v>
      </c>
      <c r="I987" s="73">
        <v>63</v>
      </c>
      <c r="J987" s="73">
        <v>2</v>
      </c>
      <c r="K987" s="72" t="str">
        <f t="shared" si="95"/>
        <v/>
      </c>
      <c r="L987" s="38" t="e">
        <f ca="1">VLOOKUP(B987,TA_Rubric!$A$1:$G$93,4+LEFT(Type!$B$1,1),)</f>
        <v>#N/A</v>
      </c>
    </row>
    <row r="988" spans="1:12" ht="63.95" customHeight="1" x14ac:dyDescent="0.25">
      <c r="A988" s="39" t="str">
        <f t="shared" ca="1" si="91"/>
        <v/>
      </c>
      <c r="B988" s="39" t="str">
        <f t="shared" ca="1" si="92"/>
        <v/>
      </c>
      <c r="C988" s="49"/>
      <c r="D988" s="16" t="b">
        <f t="shared" ca="1" si="90"/>
        <v>0</v>
      </c>
      <c r="E988" s="42" t="str">
        <f ca="1">_xlfn.IFNA(VLOOKUP(B988,Rubric[],2+VALUE(LEFT(Type!$B$1,1)),),"")</f>
        <v/>
      </c>
      <c r="F988" s="42" t="str">
        <f ca="1">_xlfn.IFNA(VLOOKUP(A988,Table4[[#All],[Id_Serv]:[Dsg_EN Servico]],2+VALUE(LEFT(Type!$B$1,1)),0),"")</f>
        <v/>
      </c>
      <c r="G988" s="43" t="b">
        <f t="shared" ca="1" si="93"/>
        <v>0</v>
      </c>
      <c r="H988" s="73">
        <f t="shared" si="94"/>
        <v>15</v>
      </c>
      <c r="I988" s="73">
        <v>64</v>
      </c>
      <c r="J988" s="73">
        <v>2</v>
      </c>
      <c r="K988" s="72" t="str">
        <f t="shared" si="95"/>
        <v/>
      </c>
      <c r="L988" s="38" t="e">
        <f ca="1">VLOOKUP(B988,TA_Rubric!$A$1:$G$93,4+LEFT(Type!$B$1,1),)</f>
        <v>#N/A</v>
      </c>
    </row>
    <row r="989" spans="1:12" ht="63.95" customHeight="1" x14ac:dyDescent="0.25">
      <c r="A989" s="39" t="str">
        <f t="shared" ca="1" si="91"/>
        <v/>
      </c>
      <c r="B989" s="39" t="str">
        <f t="shared" ca="1" si="92"/>
        <v/>
      </c>
      <c r="C989" s="49"/>
      <c r="D989" s="16" t="b">
        <f t="shared" ca="1" si="90"/>
        <v>0</v>
      </c>
      <c r="E989" s="42" t="str">
        <f ca="1">_xlfn.IFNA(VLOOKUP(B989,Rubric[],2+VALUE(LEFT(Type!$B$1,1)),),"")</f>
        <v/>
      </c>
      <c r="F989" s="42" t="str">
        <f ca="1">_xlfn.IFNA(VLOOKUP(A989,Table4[[#All],[Id_Serv]:[Dsg_EN Servico]],2+VALUE(LEFT(Type!$B$1,1)),0),"")</f>
        <v/>
      </c>
      <c r="G989" s="43" t="b">
        <f t="shared" ca="1" si="93"/>
        <v>0</v>
      </c>
      <c r="H989" s="73">
        <f t="shared" si="94"/>
        <v>15</v>
      </c>
      <c r="I989" s="73">
        <v>65</v>
      </c>
      <c r="J989" s="73">
        <v>2</v>
      </c>
      <c r="K989" s="72" t="str">
        <f t="shared" si="95"/>
        <v/>
      </c>
      <c r="L989" s="38" t="e">
        <f ca="1">VLOOKUP(B989,TA_Rubric!$A$1:$G$93,4+LEFT(Type!$B$1,1),)</f>
        <v>#N/A</v>
      </c>
    </row>
    <row r="990" spans="1:12" ht="63.95" customHeight="1" x14ac:dyDescent="0.25">
      <c r="A990" s="39" t="str">
        <f t="shared" ca="1" si="91"/>
        <v/>
      </c>
      <c r="B990" s="39" t="str">
        <f t="shared" ca="1" si="92"/>
        <v/>
      </c>
      <c r="C990" s="49"/>
      <c r="D990" s="16" t="b">
        <f t="shared" ref="D990:D1053" ca="1" si="96">IF(G990=FALSE,FALSE,IF(ISBLANK(C990),FALSE,TRUE))</f>
        <v>0</v>
      </c>
      <c r="E990" s="42" t="str">
        <f ca="1">_xlfn.IFNA(VLOOKUP(B990,Rubric[],2+VALUE(LEFT(Type!$B$1,1)),),"")</f>
        <v/>
      </c>
      <c r="F990" s="42" t="str">
        <f ca="1">_xlfn.IFNA(VLOOKUP(A990,Table4[[#All],[Id_Serv]:[Dsg_EN Servico]],2+VALUE(LEFT(Type!$B$1,1)),0),"")</f>
        <v/>
      </c>
      <c r="G990" s="43" t="b">
        <f t="shared" ca="1" si="93"/>
        <v>0</v>
      </c>
      <c r="H990" s="73">
        <f t="shared" si="94"/>
        <v>15</v>
      </c>
      <c r="I990" s="73">
        <v>66</v>
      </c>
      <c r="J990" s="73">
        <v>2</v>
      </c>
      <c r="K990" s="72" t="str">
        <f t="shared" si="95"/>
        <v/>
      </c>
      <c r="L990" s="38" t="e">
        <f ca="1">VLOOKUP(B990,TA_Rubric!$A$1:$G$93,4+LEFT(Type!$B$1,1),)</f>
        <v>#N/A</v>
      </c>
    </row>
    <row r="991" spans="1:12" ht="63.95" customHeight="1" x14ac:dyDescent="0.25">
      <c r="A991" s="39" t="str">
        <f t="shared" ca="1" si="91"/>
        <v/>
      </c>
      <c r="B991" s="39" t="str">
        <f t="shared" ca="1" si="92"/>
        <v/>
      </c>
      <c r="C991" s="49"/>
      <c r="D991" s="16" t="b">
        <f t="shared" ca="1" si="96"/>
        <v>0</v>
      </c>
      <c r="E991" s="42" t="str">
        <f ca="1">_xlfn.IFNA(VLOOKUP(B991,Rubric[],2+VALUE(LEFT(Type!$B$1,1)),),"")</f>
        <v/>
      </c>
      <c r="F991" s="42" t="str">
        <f ca="1">_xlfn.IFNA(VLOOKUP(A991,Table4[[#All],[Id_Serv]:[Dsg_EN Servico]],2+VALUE(LEFT(Type!$B$1,1)),0),"")</f>
        <v/>
      </c>
      <c r="G991" s="43" t="b">
        <f t="shared" ca="1" si="93"/>
        <v>0</v>
      </c>
      <c r="H991" s="73">
        <f t="shared" si="94"/>
        <v>15</v>
      </c>
      <c r="I991" s="73">
        <v>67</v>
      </c>
      <c r="J991" s="73">
        <v>2</v>
      </c>
      <c r="K991" s="72" t="str">
        <f t="shared" si="95"/>
        <v/>
      </c>
      <c r="L991" s="38" t="e">
        <f ca="1">VLOOKUP(B991,TA_Rubric!$A$1:$G$93,4+LEFT(Type!$B$1,1),)</f>
        <v>#N/A</v>
      </c>
    </row>
    <row r="992" spans="1:12" ht="63.95" customHeight="1" x14ac:dyDescent="0.25">
      <c r="A992" s="39" t="str">
        <f t="shared" ca="1" si="91"/>
        <v/>
      </c>
      <c r="B992" s="39" t="str">
        <f t="shared" ca="1" si="92"/>
        <v/>
      </c>
      <c r="C992" s="49"/>
      <c r="D992" s="16" t="b">
        <f t="shared" ca="1" si="96"/>
        <v>0</v>
      </c>
      <c r="E992" s="42" t="str">
        <f ca="1">_xlfn.IFNA(VLOOKUP(B992,Rubric[],2+VALUE(LEFT(Type!$B$1,1)),),"")</f>
        <v/>
      </c>
      <c r="F992" s="42" t="str">
        <f ca="1">_xlfn.IFNA(VLOOKUP(A992,Table4[[#All],[Id_Serv]:[Dsg_EN Servico]],2+VALUE(LEFT(Type!$B$1,1)),0),"")</f>
        <v/>
      </c>
      <c r="G992" s="43" t="b">
        <f t="shared" ca="1" si="93"/>
        <v>0</v>
      </c>
      <c r="H992" s="73">
        <f t="shared" si="94"/>
        <v>15</v>
      </c>
      <c r="I992" s="73">
        <v>68</v>
      </c>
      <c r="J992" s="73">
        <v>2</v>
      </c>
      <c r="K992" s="72" t="str">
        <f t="shared" si="95"/>
        <v/>
      </c>
      <c r="L992" s="38" t="e">
        <f ca="1">VLOOKUP(B992,TA_Rubric!$A$1:$G$93,4+LEFT(Type!$B$1,1),)</f>
        <v>#N/A</v>
      </c>
    </row>
    <row r="993" spans="1:12" ht="63.95" customHeight="1" x14ac:dyDescent="0.25">
      <c r="A993" s="39" t="str">
        <f t="shared" ca="1" si="91"/>
        <v/>
      </c>
      <c r="B993" s="39" t="str">
        <f t="shared" ca="1" si="92"/>
        <v/>
      </c>
      <c r="C993" s="49"/>
      <c r="D993" s="16" t="b">
        <f t="shared" ca="1" si="96"/>
        <v>0</v>
      </c>
      <c r="E993" s="42" t="str">
        <f ca="1">_xlfn.IFNA(VLOOKUP(B993,Rubric[],2+VALUE(LEFT(Type!$B$1,1)),),"")</f>
        <v/>
      </c>
      <c r="F993" s="42" t="str">
        <f ca="1">_xlfn.IFNA(VLOOKUP(A993,Table4[[#All],[Id_Serv]:[Dsg_EN Servico]],2+VALUE(LEFT(Type!$B$1,1)),0),"")</f>
        <v/>
      </c>
      <c r="G993" s="43" t="b">
        <f t="shared" ca="1" si="93"/>
        <v>0</v>
      </c>
      <c r="H993" s="73">
        <f t="shared" si="94"/>
        <v>15</v>
      </c>
      <c r="I993" s="73">
        <v>69</v>
      </c>
      <c r="J993" s="73">
        <v>2</v>
      </c>
      <c r="K993" s="72" t="str">
        <f t="shared" si="95"/>
        <v/>
      </c>
      <c r="L993" s="38" t="e">
        <f ca="1">VLOOKUP(B993,TA_Rubric!$A$1:$G$93,4+LEFT(Type!$B$1,1),)</f>
        <v>#N/A</v>
      </c>
    </row>
    <row r="994" spans="1:12" ht="63.95" customHeight="1" x14ac:dyDescent="0.25">
      <c r="A994" s="39" t="str">
        <f t="shared" ca="1" si="91"/>
        <v/>
      </c>
      <c r="B994" s="39" t="str">
        <f t="shared" ca="1" si="92"/>
        <v/>
      </c>
      <c r="C994" s="49"/>
      <c r="D994" s="16" t="b">
        <f t="shared" ca="1" si="96"/>
        <v>0</v>
      </c>
      <c r="E994" s="42" t="str">
        <f ca="1">_xlfn.IFNA(VLOOKUP(B994,Rubric[],2+VALUE(LEFT(Type!$B$1,1)),),"")</f>
        <v/>
      </c>
      <c r="F994" s="42" t="str">
        <f ca="1">_xlfn.IFNA(VLOOKUP(A994,Table4[[#All],[Id_Serv]:[Dsg_EN Servico]],2+VALUE(LEFT(Type!$B$1,1)),0),"")</f>
        <v/>
      </c>
      <c r="G994" s="43" t="b">
        <f t="shared" ca="1" si="93"/>
        <v>0</v>
      </c>
      <c r="H994" s="73">
        <f t="shared" si="94"/>
        <v>15</v>
      </c>
      <c r="I994" s="73">
        <v>70</v>
      </c>
      <c r="J994" s="73">
        <v>2</v>
      </c>
      <c r="K994" s="72" t="str">
        <f t="shared" si="95"/>
        <v/>
      </c>
      <c r="L994" s="38" t="e">
        <f ca="1">VLOOKUP(B994,TA_Rubric!$A$1:$G$93,4+LEFT(Type!$B$1,1),)</f>
        <v>#N/A</v>
      </c>
    </row>
    <row r="995" spans="1:12" ht="63.95" customHeight="1" x14ac:dyDescent="0.25">
      <c r="A995" s="39" t="str">
        <f t="shared" ca="1" si="91"/>
        <v/>
      </c>
      <c r="B995" s="39" t="str">
        <f t="shared" ca="1" si="92"/>
        <v/>
      </c>
      <c r="C995" s="49"/>
      <c r="D995" s="16" t="b">
        <f t="shared" ca="1" si="96"/>
        <v>0</v>
      </c>
      <c r="E995" s="42" t="str">
        <f ca="1">_xlfn.IFNA(VLOOKUP(B995,Rubric[],2+VALUE(LEFT(Type!$B$1,1)),),"")</f>
        <v/>
      </c>
      <c r="F995" s="42" t="str">
        <f ca="1">_xlfn.IFNA(VLOOKUP(A995,Table4[[#All],[Id_Serv]:[Dsg_EN Servico]],2+VALUE(LEFT(Type!$B$1,1)),0),"")</f>
        <v/>
      </c>
      <c r="G995" s="43" t="b">
        <f t="shared" ca="1" si="93"/>
        <v>0</v>
      </c>
      <c r="H995" s="73">
        <f t="shared" si="94"/>
        <v>15</v>
      </c>
      <c r="I995" s="73">
        <v>71</v>
      </c>
      <c r="J995" s="73">
        <v>2</v>
      </c>
      <c r="K995" s="72" t="str">
        <f t="shared" si="95"/>
        <v/>
      </c>
      <c r="L995" s="38" t="e">
        <f ca="1">VLOOKUP(B995,TA_Rubric!$A$1:$G$93,4+LEFT(Type!$B$1,1),)</f>
        <v>#N/A</v>
      </c>
    </row>
    <row r="996" spans="1:12" ht="63.95" customHeight="1" x14ac:dyDescent="0.25">
      <c r="A996" s="39" t="str">
        <f t="shared" ca="1" si="91"/>
        <v/>
      </c>
      <c r="B996" s="39" t="str">
        <f t="shared" ca="1" si="92"/>
        <v/>
      </c>
      <c r="C996" s="49"/>
      <c r="D996" s="16" t="b">
        <f t="shared" ca="1" si="96"/>
        <v>0</v>
      </c>
      <c r="E996" s="42" t="str">
        <f ca="1">_xlfn.IFNA(VLOOKUP(B996,Rubric[],2+VALUE(LEFT(Type!$B$1,1)),),"")</f>
        <v/>
      </c>
      <c r="F996" s="42" t="str">
        <f ca="1">_xlfn.IFNA(VLOOKUP(A996,Table4[[#All],[Id_Serv]:[Dsg_EN Servico]],2+VALUE(LEFT(Type!$B$1,1)),0),"")</f>
        <v/>
      </c>
      <c r="G996" s="43" t="b">
        <f t="shared" ca="1" si="93"/>
        <v>0</v>
      </c>
      <c r="H996" s="73">
        <f t="shared" si="94"/>
        <v>15</v>
      </c>
      <c r="I996" s="73">
        <v>72</v>
      </c>
      <c r="J996" s="73">
        <v>2</v>
      </c>
      <c r="K996" s="72" t="str">
        <f t="shared" si="95"/>
        <v/>
      </c>
      <c r="L996" s="38" t="e">
        <f ca="1">VLOOKUP(B996,TA_Rubric!$A$1:$G$93,4+LEFT(Type!$B$1,1),)</f>
        <v>#N/A</v>
      </c>
    </row>
    <row r="997" spans="1:12" ht="63.95" customHeight="1" x14ac:dyDescent="0.25">
      <c r="A997" s="39" t="str">
        <f t="shared" ca="1" si="91"/>
        <v/>
      </c>
      <c r="B997" s="39" t="str">
        <f t="shared" ca="1" si="92"/>
        <v/>
      </c>
      <c r="C997" s="49"/>
      <c r="D997" s="16" t="b">
        <f t="shared" ca="1" si="96"/>
        <v>0</v>
      </c>
      <c r="E997" s="42" t="str">
        <f ca="1">_xlfn.IFNA(VLOOKUP(B997,Rubric[],2+VALUE(LEFT(Type!$B$1,1)),),"")</f>
        <v/>
      </c>
      <c r="F997" s="42" t="str">
        <f ca="1">_xlfn.IFNA(VLOOKUP(A997,Table4[[#All],[Id_Serv]:[Dsg_EN Servico]],2+VALUE(LEFT(Type!$B$1,1)),0),"")</f>
        <v/>
      </c>
      <c r="G997" s="43" t="b">
        <f t="shared" ca="1" si="93"/>
        <v>0</v>
      </c>
      <c r="H997" s="73">
        <f t="shared" si="94"/>
        <v>15</v>
      </c>
      <c r="I997" s="73">
        <v>73</v>
      </c>
      <c r="J997" s="73">
        <v>2</v>
      </c>
      <c r="K997" s="72" t="str">
        <f t="shared" si="95"/>
        <v/>
      </c>
      <c r="L997" s="38" t="e">
        <f ca="1">VLOOKUP(B997,TA_Rubric!$A$1:$G$93,4+LEFT(Type!$B$1,1),)</f>
        <v>#N/A</v>
      </c>
    </row>
    <row r="998" spans="1:12" ht="63.95" customHeight="1" x14ac:dyDescent="0.25">
      <c r="A998" s="39" t="str">
        <f t="shared" ca="1" si="91"/>
        <v/>
      </c>
      <c r="B998" s="39" t="str">
        <f t="shared" ca="1" si="92"/>
        <v/>
      </c>
      <c r="C998" s="49"/>
      <c r="D998" s="16" t="b">
        <f t="shared" ca="1" si="96"/>
        <v>0</v>
      </c>
      <c r="E998" s="42" t="str">
        <f ca="1">_xlfn.IFNA(VLOOKUP(B998,Rubric[],2+VALUE(LEFT(Type!$B$1,1)),),"")</f>
        <v/>
      </c>
      <c r="F998" s="42" t="str">
        <f ca="1">_xlfn.IFNA(VLOOKUP(A998,Table4[[#All],[Id_Serv]:[Dsg_EN Servico]],2+VALUE(LEFT(Type!$B$1,1)),0),"")</f>
        <v/>
      </c>
      <c r="G998" s="43" t="b">
        <f t="shared" ca="1" si="93"/>
        <v>0</v>
      </c>
      <c r="H998" s="73">
        <f t="shared" si="94"/>
        <v>15</v>
      </c>
      <c r="I998" s="73">
        <v>74</v>
      </c>
      <c r="J998" s="73">
        <v>2</v>
      </c>
      <c r="K998" s="72" t="str">
        <f t="shared" si="95"/>
        <v/>
      </c>
      <c r="L998" s="38" t="e">
        <f ca="1">VLOOKUP(B998,TA_Rubric!$A$1:$G$93,4+LEFT(Type!$B$1,1),)</f>
        <v>#N/A</v>
      </c>
    </row>
    <row r="999" spans="1:12" ht="63.95" customHeight="1" x14ac:dyDescent="0.25">
      <c r="A999" s="39" t="str">
        <f t="shared" ca="1" si="91"/>
        <v/>
      </c>
      <c r="B999" s="39" t="str">
        <f t="shared" ca="1" si="92"/>
        <v/>
      </c>
      <c r="C999" s="49"/>
      <c r="D999" s="16" t="b">
        <f t="shared" ca="1" si="96"/>
        <v>0</v>
      </c>
      <c r="E999" s="42" t="str">
        <f ca="1">_xlfn.IFNA(VLOOKUP(B999,Rubric[],2+VALUE(LEFT(Type!$B$1,1)),),"")</f>
        <v/>
      </c>
      <c r="F999" s="42" t="str">
        <f ca="1">_xlfn.IFNA(VLOOKUP(A999,Table4[[#All],[Id_Serv]:[Dsg_EN Servico]],2+VALUE(LEFT(Type!$B$1,1)),0),"")</f>
        <v/>
      </c>
      <c r="G999" s="43" t="b">
        <f t="shared" ca="1" si="93"/>
        <v>0</v>
      </c>
      <c r="H999" s="73">
        <f t="shared" si="94"/>
        <v>15</v>
      </c>
      <c r="I999" s="73">
        <v>75</v>
      </c>
      <c r="J999" s="73">
        <v>2</v>
      </c>
      <c r="K999" s="72" t="str">
        <f t="shared" si="95"/>
        <v/>
      </c>
      <c r="L999" s="38" t="e">
        <f ca="1">VLOOKUP(B999,TA_Rubric!$A$1:$G$93,4+LEFT(Type!$B$1,1),)</f>
        <v>#N/A</v>
      </c>
    </row>
    <row r="1000" spans="1:12" ht="63.95" customHeight="1" x14ac:dyDescent="0.25">
      <c r="A1000" s="39" t="str">
        <f t="shared" ca="1" si="91"/>
        <v/>
      </c>
      <c r="B1000" s="39" t="str">
        <f t="shared" ca="1" si="92"/>
        <v/>
      </c>
      <c r="C1000" s="49"/>
      <c r="D1000" s="16" t="b">
        <f t="shared" ca="1" si="96"/>
        <v>0</v>
      </c>
      <c r="E1000" s="42" t="str">
        <f ca="1">_xlfn.IFNA(VLOOKUP(B1000,Rubric[],2+VALUE(LEFT(Type!$B$1,1)),),"")</f>
        <v/>
      </c>
      <c r="F1000" s="42" t="str">
        <f ca="1">_xlfn.IFNA(VLOOKUP(A1000,Table4[[#All],[Id_Serv]:[Dsg_EN Servico]],2+VALUE(LEFT(Type!$B$1,1)),0),"")</f>
        <v/>
      </c>
      <c r="G1000" s="43" t="b">
        <f t="shared" ca="1" si="93"/>
        <v>0</v>
      </c>
      <c r="H1000" s="73">
        <f t="shared" si="94"/>
        <v>15</v>
      </c>
      <c r="I1000" s="73">
        <v>76</v>
      </c>
      <c r="J1000" s="73">
        <v>2</v>
      </c>
      <c r="K1000" s="72" t="str">
        <f t="shared" si="95"/>
        <v/>
      </c>
      <c r="L1000" s="38" t="e">
        <f ca="1">VLOOKUP(B1000,TA_Rubric!$A$1:$G$93,4+LEFT(Type!$B$1,1),)</f>
        <v>#N/A</v>
      </c>
    </row>
    <row r="1001" spans="1:12" ht="63.95" customHeight="1" x14ac:dyDescent="0.25">
      <c r="A1001" s="39" t="str">
        <f t="shared" ca="1" si="91"/>
        <v/>
      </c>
      <c r="B1001" s="39" t="str">
        <f t="shared" ca="1" si="92"/>
        <v/>
      </c>
      <c r="C1001" s="49"/>
      <c r="D1001" s="16" t="b">
        <f t="shared" ca="1" si="96"/>
        <v>0</v>
      </c>
      <c r="E1001" s="42" t="str">
        <f ca="1">_xlfn.IFNA(VLOOKUP(B1001,Rubric[],2+VALUE(LEFT(Type!$B$1,1)),),"")</f>
        <v/>
      </c>
      <c r="F1001" s="42" t="str">
        <f ca="1">_xlfn.IFNA(VLOOKUP(A1001,Table4[[#All],[Id_Serv]:[Dsg_EN Servico]],2+VALUE(LEFT(Type!$B$1,1)),0),"")</f>
        <v/>
      </c>
      <c r="G1001" s="43" t="b">
        <f t="shared" ca="1" si="93"/>
        <v>0</v>
      </c>
      <c r="H1001" s="73">
        <f t="shared" si="94"/>
        <v>15</v>
      </c>
      <c r="I1001" s="73">
        <v>77</v>
      </c>
      <c r="J1001" s="73">
        <v>2</v>
      </c>
      <c r="K1001" s="72" t="str">
        <f t="shared" si="95"/>
        <v/>
      </c>
      <c r="L1001" s="38" t="e">
        <f ca="1">VLOOKUP(B1001,TA_Rubric!$A$1:$G$93,4+LEFT(Type!$B$1,1),)</f>
        <v>#N/A</v>
      </c>
    </row>
    <row r="1002" spans="1:12" ht="63.95" customHeight="1" x14ac:dyDescent="0.25">
      <c r="A1002" s="39" t="str">
        <f t="shared" ca="1" si="91"/>
        <v/>
      </c>
      <c r="B1002" s="39" t="str">
        <f t="shared" ca="1" si="92"/>
        <v/>
      </c>
      <c r="C1002" s="49"/>
      <c r="D1002" s="16" t="b">
        <f t="shared" ca="1" si="96"/>
        <v>0</v>
      </c>
      <c r="E1002" s="42" t="str">
        <f ca="1">_xlfn.IFNA(VLOOKUP(B1002,Rubric[],2+VALUE(LEFT(Type!$B$1,1)),),"")</f>
        <v/>
      </c>
      <c r="F1002" s="42" t="str">
        <f ca="1">_xlfn.IFNA(VLOOKUP(A1002,Table4[[#All],[Id_Serv]:[Dsg_EN Servico]],2+VALUE(LEFT(Type!$B$1,1)),0),"")</f>
        <v/>
      </c>
      <c r="G1002" s="43" t="b">
        <f t="shared" ca="1" si="93"/>
        <v>0</v>
      </c>
      <c r="H1002" s="73">
        <f t="shared" si="94"/>
        <v>15</v>
      </c>
      <c r="I1002" s="73">
        <v>78</v>
      </c>
      <c r="J1002" s="73">
        <v>2</v>
      </c>
      <c r="K1002" s="72" t="str">
        <f t="shared" si="95"/>
        <v/>
      </c>
      <c r="L1002" s="38" t="e">
        <f ca="1">VLOOKUP(B1002,TA_Rubric!$A$1:$G$93,4+LEFT(Type!$B$1,1),)</f>
        <v>#N/A</v>
      </c>
    </row>
    <row r="1003" spans="1:12" ht="63.95" customHeight="1" x14ac:dyDescent="0.25">
      <c r="A1003" s="39" t="str">
        <f t="shared" ca="1" si="91"/>
        <v/>
      </c>
      <c r="B1003" s="39" t="str">
        <f t="shared" ca="1" si="92"/>
        <v/>
      </c>
      <c r="C1003" s="49"/>
      <c r="D1003" s="16" t="b">
        <f t="shared" ca="1" si="96"/>
        <v>0</v>
      </c>
      <c r="E1003" s="42" t="str">
        <f ca="1">_xlfn.IFNA(VLOOKUP(B1003,Rubric[],2+VALUE(LEFT(Type!$B$1,1)),),"")</f>
        <v/>
      </c>
      <c r="F1003" s="42" t="str">
        <f ca="1">_xlfn.IFNA(VLOOKUP(A1003,Table4[[#All],[Id_Serv]:[Dsg_EN Servico]],2+VALUE(LEFT(Type!$B$1,1)),0),"")</f>
        <v/>
      </c>
      <c r="G1003" s="43" t="b">
        <f t="shared" ca="1" si="93"/>
        <v>0</v>
      </c>
      <c r="H1003" s="73">
        <f t="shared" si="94"/>
        <v>15</v>
      </c>
      <c r="I1003" s="73">
        <v>79</v>
      </c>
      <c r="J1003" s="73">
        <v>2</v>
      </c>
      <c r="K1003" s="72" t="str">
        <f t="shared" si="95"/>
        <v/>
      </c>
      <c r="L1003" s="38" t="e">
        <f ca="1">VLOOKUP(B1003,TA_Rubric!$A$1:$G$93,4+LEFT(Type!$B$1,1),)</f>
        <v>#N/A</v>
      </c>
    </row>
    <row r="1004" spans="1:12" ht="63.95" customHeight="1" x14ac:dyDescent="0.25">
      <c r="A1004" s="39" t="str">
        <f t="shared" ca="1" si="91"/>
        <v/>
      </c>
      <c r="B1004" s="39" t="str">
        <f t="shared" ca="1" si="92"/>
        <v/>
      </c>
      <c r="C1004" s="49"/>
      <c r="D1004" s="16" t="b">
        <f t="shared" ca="1" si="96"/>
        <v>0</v>
      </c>
      <c r="E1004" s="42" t="str">
        <f ca="1">_xlfn.IFNA(VLOOKUP(B1004,Rubric[],2+VALUE(LEFT(Type!$B$1,1)),),"")</f>
        <v/>
      </c>
      <c r="F1004" s="42" t="str">
        <f ca="1">_xlfn.IFNA(VLOOKUP(A1004,Table4[[#All],[Id_Serv]:[Dsg_EN Servico]],2+VALUE(LEFT(Type!$B$1,1)),0),"")</f>
        <v/>
      </c>
      <c r="G1004" s="43" t="b">
        <f t="shared" ca="1" si="93"/>
        <v>0</v>
      </c>
      <c r="H1004" s="73">
        <f t="shared" si="94"/>
        <v>15</v>
      </c>
      <c r="I1004" s="73">
        <v>80</v>
      </c>
      <c r="J1004" s="73">
        <v>2</v>
      </c>
      <c r="K1004" s="72" t="str">
        <f t="shared" si="95"/>
        <v/>
      </c>
      <c r="L1004" s="38" t="e">
        <f ca="1">VLOOKUP(B1004,TA_Rubric!$A$1:$G$93,4+LEFT(Type!$B$1,1),)</f>
        <v>#N/A</v>
      </c>
    </row>
    <row r="1005" spans="1:12" ht="63.95" customHeight="1" x14ac:dyDescent="0.25">
      <c r="A1005" s="39" t="str">
        <f t="shared" ca="1" si="91"/>
        <v/>
      </c>
      <c r="B1005" s="39" t="str">
        <f t="shared" ca="1" si="92"/>
        <v/>
      </c>
      <c r="C1005" s="49"/>
      <c r="D1005" s="16" t="b">
        <f t="shared" ca="1" si="96"/>
        <v>0</v>
      </c>
      <c r="E1005" s="42" t="str">
        <f ca="1">_xlfn.IFNA(VLOOKUP(B1005,Rubric[],2+VALUE(LEFT(Type!$B$1,1)),),"")</f>
        <v/>
      </c>
      <c r="F1005" s="42" t="str">
        <f ca="1">_xlfn.IFNA(VLOOKUP(A1005,Table4[[#All],[Id_Serv]:[Dsg_EN Servico]],2+VALUE(LEFT(Type!$B$1,1)),0),"")</f>
        <v/>
      </c>
      <c r="G1005" s="43" t="b">
        <f t="shared" ca="1" si="93"/>
        <v>0</v>
      </c>
      <c r="H1005" s="73">
        <f t="shared" si="94"/>
        <v>15</v>
      </c>
      <c r="I1005" s="73">
        <v>81</v>
      </c>
      <c r="J1005" s="73">
        <v>2</v>
      </c>
      <c r="K1005" s="72" t="str">
        <f t="shared" si="95"/>
        <v/>
      </c>
      <c r="L1005" s="38" t="e">
        <f ca="1">VLOOKUP(B1005,TA_Rubric!$A$1:$G$93,4+LEFT(Type!$B$1,1),)</f>
        <v>#N/A</v>
      </c>
    </row>
    <row r="1006" spans="1:12" ht="63.95" customHeight="1" x14ac:dyDescent="0.25">
      <c r="A1006" s="39" t="str">
        <f t="shared" ca="1" si="91"/>
        <v/>
      </c>
      <c r="B1006" s="39" t="str">
        <f t="shared" ca="1" si="92"/>
        <v/>
      </c>
      <c r="C1006" s="49"/>
      <c r="D1006" s="16" t="b">
        <f t="shared" ca="1" si="96"/>
        <v>0</v>
      </c>
      <c r="E1006" s="42" t="str">
        <f ca="1">_xlfn.IFNA(VLOOKUP(B1006,Rubric[],2+VALUE(LEFT(Type!$B$1,1)),),"")</f>
        <v/>
      </c>
      <c r="F1006" s="42" t="str">
        <f ca="1">_xlfn.IFNA(VLOOKUP(A1006,Table4[[#All],[Id_Serv]:[Dsg_EN Servico]],2+VALUE(LEFT(Type!$B$1,1)),0),"")</f>
        <v/>
      </c>
      <c r="G1006" s="43" t="b">
        <f t="shared" ca="1" si="93"/>
        <v>0</v>
      </c>
      <c r="H1006" s="73">
        <f t="shared" si="94"/>
        <v>15</v>
      </c>
      <c r="I1006" s="73">
        <v>82</v>
      </c>
      <c r="J1006" s="73">
        <v>2</v>
      </c>
      <c r="K1006" s="72" t="str">
        <f t="shared" si="95"/>
        <v/>
      </c>
      <c r="L1006" s="38" t="e">
        <f ca="1">VLOOKUP(B1006,TA_Rubric!$A$1:$G$93,4+LEFT(Type!$B$1,1),)</f>
        <v>#N/A</v>
      </c>
    </row>
    <row r="1007" spans="1:12" ht="63.95" customHeight="1" x14ac:dyDescent="0.25">
      <c r="A1007" s="39" t="str">
        <f t="shared" ca="1" si="91"/>
        <v/>
      </c>
      <c r="B1007" s="39" t="str">
        <f t="shared" ca="1" si="92"/>
        <v/>
      </c>
      <c r="C1007" s="49"/>
      <c r="D1007" s="16" t="b">
        <f t="shared" ca="1" si="96"/>
        <v>0</v>
      </c>
      <c r="E1007" s="42" t="str">
        <f ca="1">_xlfn.IFNA(VLOOKUP(B1007,Rubric[],2+VALUE(LEFT(Type!$B$1,1)),),"")</f>
        <v/>
      </c>
      <c r="F1007" s="42" t="str">
        <f ca="1">_xlfn.IFNA(VLOOKUP(A1007,Table4[[#All],[Id_Serv]:[Dsg_EN Servico]],2+VALUE(LEFT(Type!$B$1,1)),0),"")</f>
        <v/>
      </c>
      <c r="G1007" s="43" t="b">
        <f t="shared" ca="1" si="93"/>
        <v>0</v>
      </c>
      <c r="H1007" s="73">
        <f t="shared" si="94"/>
        <v>15</v>
      </c>
      <c r="I1007" s="73">
        <v>83</v>
      </c>
      <c r="J1007" s="73">
        <v>2</v>
      </c>
      <c r="K1007" s="72" t="str">
        <f t="shared" si="95"/>
        <v/>
      </c>
      <c r="L1007" s="38" t="e">
        <f ca="1">VLOOKUP(B1007,TA_Rubric!$A$1:$G$93,4+LEFT(Type!$B$1,1),)</f>
        <v>#N/A</v>
      </c>
    </row>
    <row r="1008" spans="1:12" ht="63.95" customHeight="1" x14ac:dyDescent="0.25">
      <c r="A1008" s="39" t="str">
        <f t="shared" ca="1" si="91"/>
        <v/>
      </c>
      <c r="B1008" s="39" t="str">
        <f t="shared" ca="1" si="92"/>
        <v/>
      </c>
      <c r="C1008" s="49"/>
      <c r="D1008" s="16" t="b">
        <f t="shared" ca="1" si="96"/>
        <v>0</v>
      </c>
      <c r="E1008" s="42" t="str">
        <f ca="1">_xlfn.IFNA(VLOOKUP(B1008,Rubric[],2+VALUE(LEFT(Type!$B$1,1)),),"")</f>
        <v/>
      </c>
      <c r="F1008" s="42" t="str">
        <f ca="1">_xlfn.IFNA(VLOOKUP(A1008,Table4[[#All],[Id_Serv]:[Dsg_EN Servico]],2+VALUE(LEFT(Type!$B$1,1)),0),"")</f>
        <v/>
      </c>
      <c r="G1008" s="43" t="b">
        <f t="shared" ca="1" si="93"/>
        <v>0</v>
      </c>
      <c r="H1008" s="73">
        <f t="shared" si="94"/>
        <v>15</v>
      </c>
      <c r="I1008" s="73">
        <v>84</v>
      </c>
      <c r="J1008" s="73">
        <v>2</v>
      </c>
      <c r="K1008" s="72" t="str">
        <f t="shared" si="95"/>
        <v/>
      </c>
      <c r="L1008" s="38" t="e">
        <f ca="1">VLOOKUP(B1008,TA_Rubric!$A$1:$G$93,4+LEFT(Type!$B$1,1),)</f>
        <v>#N/A</v>
      </c>
    </row>
    <row r="1009" spans="1:12" ht="63.95" customHeight="1" x14ac:dyDescent="0.25">
      <c r="A1009" s="39" t="str">
        <f t="shared" ca="1" si="91"/>
        <v/>
      </c>
      <c r="B1009" s="39" t="str">
        <f t="shared" ca="1" si="92"/>
        <v/>
      </c>
      <c r="C1009" s="49"/>
      <c r="D1009" s="16" t="b">
        <f t="shared" ca="1" si="96"/>
        <v>0</v>
      </c>
      <c r="E1009" s="42" t="str">
        <f ca="1">_xlfn.IFNA(VLOOKUP(B1009,Rubric[],2+VALUE(LEFT(Type!$B$1,1)),),"")</f>
        <v/>
      </c>
      <c r="F1009" s="42" t="str">
        <f ca="1">_xlfn.IFNA(VLOOKUP(A1009,Table4[[#All],[Id_Serv]:[Dsg_EN Servico]],2+VALUE(LEFT(Type!$B$1,1)),0),"")</f>
        <v/>
      </c>
      <c r="G1009" s="43" t="b">
        <f t="shared" ca="1" si="93"/>
        <v>0</v>
      </c>
      <c r="H1009" s="73">
        <f t="shared" si="94"/>
        <v>15</v>
      </c>
      <c r="I1009" s="73">
        <v>85</v>
      </c>
      <c r="J1009" s="73">
        <v>2</v>
      </c>
      <c r="K1009" s="72" t="str">
        <f t="shared" si="95"/>
        <v/>
      </c>
      <c r="L1009" s="38" t="e">
        <f ca="1">VLOOKUP(B1009,TA_Rubric!$A$1:$G$93,4+LEFT(Type!$B$1,1),)</f>
        <v>#N/A</v>
      </c>
    </row>
    <row r="1010" spans="1:12" ht="63.95" customHeight="1" x14ac:dyDescent="0.25">
      <c r="A1010" s="38" t="str">
        <f t="shared" ca="1" si="91"/>
        <v/>
      </c>
      <c r="B1010" s="38" t="str">
        <f t="shared" ca="1" si="92"/>
        <v/>
      </c>
      <c r="C1010" s="49"/>
      <c r="D1010" s="15" t="b">
        <f t="shared" ca="1" si="96"/>
        <v>0</v>
      </c>
      <c r="E1010" s="40" t="str">
        <f ca="1">_xlfn.IFNA(VLOOKUP(B1010,Rubric[],2+VALUE(LEFT(Type!$B$1,1)),),"")</f>
        <v/>
      </c>
      <c r="F1010" s="40" t="str">
        <f ca="1">_xlfn.IFNA(VLOOKUP(A1010,Table4[[#All],[Id_Serv]:[Dsg_EN Servico]],2+VALUE(LEFT(Type!$B$1,1)),0),"")</f>
        <v/>
      </c>
      <c r="G1010" s="41" t="b">
        <f t="shared" ca="1" si="93"/>
        <v>0</v>
      </c>
      <c r="H1010" s="72">
        <f t="shared" si="94"/>
        <v>16</v>
      </c>
      <c r="I1010" s="72">
        <v>2</v>
      </c>
      <c r="J1010" s="72">
        <v>2</v>
      </c>
      <c r="K1010" s="72" t="str">
        <f t="shared" si="95"/>
        <v/>
      </c>
      <c r="L1010" s="38" t="e">
        <f ca="1">VLOOKUP(B1010,TA_Rubric!$A$1:$G$93,4+LEFT(Type!$B$1,1),)</f>
        <v>#N/A</v>
      </c>
    </row>
    <row r="1011" spans="1:12" ht="63.95" customHeight="1" x14ac:dyDescent="0.25">
      <c r="A1011" s="39" t="str">
        <f t="shared" ca="1" si="91"/>
        <v/>
      </c>
      <c r="B1011" s="39" t="str">
        <f t="shared" ca="1" si="92"/>
        <v/>
      </c>
      <c r="C1011" s="49"/>
      <c r="D1011" s="16" t="b">
        <f t="shared" ca="1" si="96"/>
        <v>0</v>
      </c>
      <c r="E1011" s="42" t="str">
        <f ca="1">_xlfn.IFNA(VLOOKUP(B1011,Rubric[],2+VALUE(LEFT(Type!$B$1,1)),),"")</f>
        <v/>
      </c>
      <c r="F1011" s="42" t="str">
        <f ca="1">_xlfn.IFNA(VLOOKUP(A1011,Table4[[#All],[Id_Serv]:[Dsg_EN Servico]],2+VALUE(LEFT(Type!$B$1,1)),0),"")</f>
        <v/>
      </c>
      <c r="G1011" s="43" t="b">
        <f t="shared" ca="1" si="93"/>
        <v>0</v>
      </c>
      <c r="H1011" s="73">
        <f t="shared" si="94"/>
        <v>16</v>
      </c>
      <c r="I1011" s="73">
        <v>3</v>
      </c>
      <c r="J1011" s="73">
        <v>2</v>
      </c>
      <c r="K1011" s="72" t="str">
        <f t="shared" si="95"/>
        <v/>
      </c>
      <c r="L1011" s="38" t="e">
        <f ca="1">VLOOKUP(B1011,TA_Rubric!$A$1:$G$93,4+LEFT(Type!$B$1,1),)</f>
        <v>#N/A</v>
      </c>
    </row>
    <row r="1012" spans="1:12" ht="63.95" customHeight="1" x14ac:dyDescent="0.25">
      <c r="A1012" s="39" t="str">
        <f t="shared" ca="1" si="91"/>
        <v/>
      </c>
      <c r="B1012" s="39" t="str">
        <f t="shared" ca="1" si="92"/>
        <v/>
      </c>
      <c r="C1012" s="49"/>
      <c r="D1012" s="16" t="b">
        <f t="shared" ca="1" si="96"/>
        <v>0</v>
      </c>
      <c r="E1012" s="42" t="str">
        <f ca="1">_xlfn.IFNA(VLOOKUP(B1012,Rubric[],2+VALUE(LEFT(Type!$B$1,1)),),"")</f>
        <v/>
      </c>
      <c r="F1012" s="42" t="str">
        <f ca="1">_xlfn.IFNA(VLOOKUP(A1012,Table4[[#All],[Id_Serv]:[Dsg_EN Servico]],2+VALUE(LEFT(Type!$B$1,1)),0),"")</f>
        <v/>
      </c>
      <c r="G1012" s="43" t="b">
        <f t="shared" ca="1" si="93"/>
        <v>0</v>
      </c>
      <c r="H1012" s="73">
        <f t="shared" si="94"/>
        <v>16</v>
      </c>
      <c r="I1012" s="73">
        <v>4</v>
      </c>
      <c r="J1012" s="73">
        <v>2</v>
      </c>
      <c r="K1012" s="72" t="str">
        <f t="shared" si="95"/>
        <v/>
      </c>
      <c r="L1012" s="38" t="e">
        <f ca="1">VLOOKUP(B1012,TA_Rubric!$A$1:$G$93,4+LEFT(Type!$B$1,1),)</f>
        <v>#N/A</v>
      </c>
    </row>
    <row r="1013" spans="1:12" ht="63.95" customHeight="1" x14ac:dyDescent="0.25">
      <c r="A1013" s="39" t="str">
        <f t="shared" ca="1" si="91"/>
        <v/>
      </c>
      <c r="B1013" s="39" t="str">
        <f t="shared" ca="1" si="92"/>
        <v/>
      </c>
      <c r="C1013" s="49"/>
      <c r="D1013" s="16" t="b">
        <f t="shared" ca="1" si="96"/>
        <v>0</v>
      </c>
      <c r="E1013" s="42" t="str">
        <f ca="1">_xlfn.IFNA(VLOOKUP(B1013,Rubric[],2+VALUE(LEFT(Type!$B$1,1)),),"")</f>
        <v/>
      </c>
      <c r="F1013" s="42" t="str">
        <f ca="1">_xlfn.IFNA(VLOOKUP(A1013,Table4[[#All],[Id_Serv]:[Dsg_EN Servico]],2+VALUE(LEFT(Type!$B$1,1)),0),"")</f>
        <v/>
      </c>
      <c r="G1013" s="43" t="b">
        <f t="shared" ca="1" si="93"/>
        <v>0</v>
      </c>
      <c r="H1013" s="73">
        <f t="shared" si="94"/>
        <v>16</v>
      </c>
      <c r="I1013" s="73">
        <v>5</v>
      </c>
      <c r="J1013" s="73">
        <v>2</v>
      </c>
      <c r="K1013" s="72" t="str">
        <f t="shared" si="95"/>
        <v/>
      </c>
      <c r="L1013" s="38" t="e">
        <f ca="1">VLOOKUP(B1013,TA_Rubric!$A$1:$G$93,4+LEFT(Type!$B$1,1),)</f>
        <v>#N/A</v>
      </c>
    </row>
    <row r="1014" spans="1:12" ht="63.95" customHeight="1" x14ac:dyDescent="0.25">
      <c r="A1014" s="39" t="str">
        <f t="shared" ca="1" si="91"/>
        <v/>
      </c>
      <c r="B1014" s="39" t="str">
        <f t="shared" ca="1" si="92"/>
        <v/>
      </c>
      <c r="C1014" s="49"/>
      <c r="D1014" s="16" t="b">
        <f t="shared" ca="1" si="96"/>
        <v>0</v>
      </c>
      <c r="E1014" s="42" t="str">
        <f ca="1">_xlfn.IFNA(VLOOKUP(B1014,Rubric[],2+VALUE(LEFT(Type!$B$1,1)),),"")</f>
        <v/>
      </c>
      <c r="F1014" s="42" t="str">
        <f ca="1">_xlfn.IFNA(VLOOKUP(A1014,Table4[[#All],[Id_Serv]:[Dsg_EN Servico]],2+VALUE(LEFT(Type!$B$1,1)),0),"")</f>
        <v/>
      </c>
      <c r="G1014" s="43" t="b">
        <f t="shared" ca="1" si="93"/>
        <v>0</v>
      </c>
      <c r="H1014" s="73">
        <f t="shared" si="94"/>
        <v>16</v>
      </c>
      <c r="I1014" s="73">
        <v>6</v>
      </c>
      <c r="J1014" s="73">
        <v>2</v>
      </c>
      <c r="K1014" s="72" t="str">
        <f t="shared" si="95"/>
        <v/>
      </c>
      <c r="L1014" s="38" t="e">
        <f ca="1">VLOOKUP(B1014,TA_Rubric!$A$1:$G$93,4+LEFT(Type!$B$1,1),)</f>
        <v>#N/A</v>
      </c>
    </row>
    <row r="1015" spans="1:12" ht="63.95" customHeight="1" x14ac:dyDescent="0.25">
      <c r="A1015" s="39" t="str">
        <f t="shared" ca="1" si="91"/>
        <v/>
      </c>
      <c r="B1015" s="39" t="str">
        <f t="shared" ca="1" si="92"/>
        <v/>
      </c>
      <c r="C1015" s="49"/>
      <c r="D1015" s="16" t="b">
        <f t="shared" ca="1" si="96"/>
        <v>0</v>
      </c>
      <c r="E1015" s="42" t="str">
        <f ca="1">_xlfn.IFNA(VLOOKUP(B1015,Rubric[],2+VALUE(LEFT(Type!$B$1,1)),),"")</f>
        <v/>
      </c>
      <c r="F1015" s="42" t="str">
        <f ca="1">_xlfn.IFNA(VLOOKUP(A1015,Table4[[#All],[Id_Serv]:[Dsg_EN Servico]],2+VALUE(LEFT(Type!$B$1,1)),0),"")</f>
        <v/>
      </c>
      <c r="G1015" s="43" t="b">
        <f t="shared" ca="1" si="93"/>
        <v>0</v>
      </c>
      <c r="H1015" s="73">
        <f t="shared" si="94"/>
        <v>16</v>
      </c>
      <c r="I1015" s="73">
        <v>7</v>
      </c>
      <c r="J1015" s="73">
        <v>2</v>
      </c>
      <c r="K1015" s="72" t="str">
        <f t="shared" si="95"/>
        <v/>
      </c>
      <c r="L1015" s="38" t="e">
        <f ca="1">VLOOKUP(B1015,TA_Rubric!$A$1:$G$93,4+LEFT(Type!$B$1,1),)</f>
        <v>#N/A</v>
      </c>
    </row>
    <row r="1016" spans="1:12" ht="63.95" customHeight="1" x14ac:dyDescent="0.25">
      <c r="A1016" s="39" t="str">
        <f t="shared" ca="1" si="91"/>
        <v/>
      </c>
      <c r="B1016" s="39" t="str">
        <f t="shared" ca="1" si="92"/>
        <v/>
      </c>
      <c r="C1016" s="49"/>
      <c r="D1016" s="16" t="b">
        <f t="shared" ca="1" si="96"/>
        <v>0</v>
      </c>
      <c r="E1016" s="42" t="str">
        <f ca="1">_xlfn.IFNA(VLOOKUP(B1016,Rubric[],2+VALUE(LEFT(Type!$B$1,1)),),"")</f>
        <v/>
      </c>
      <c r="F1016" s="42" t="str">
        <f ca="1">_xlfn.IFNA(VLOOKUP(A1016,Table4[[#All],[Id_Serv]:[Dsg_EN Servico]],2+VALUE(LEFT(Type!$B$1,1)),0),"")</f>
        <v/>
      </c>
      <c r="G1016" s="43" t="b">
        <f t="shared" ca="1" si="93"/>
        <v>0</v>
      </c>
      <c r="H1016" s="73">
        <f t="shared" si="94"/>
        <v>16</v>
      </c>
      <c r="I1016" s="73">
        <v>8</v>
      </c>
      <c r="J1016" s="73">
        <v>2</v>
      </c>
      <c r="K1016" s="72" t="str">
        <f t="shared" si="95"/>
        <v/>
      </c>
      <c r="L1016" s="38" t="e">
        <f ca="1">VLOOKUP(B1016,TA_Rubric!$A$1:$G$93,4+LEFT(Type!$B$1,1),)</f>
        <v>#N/A</v>
      </c>
    </row>
    <row r="1017" spans="1:12" ht="63.95" customHeight="1" x14ac:dyDescent="0.25">
      <c r="A1017" s="39" t="str">
        <f t="shared" ca="1" si="91"/>
        <v/>
      </c>
      <c r="B1017" s="39" t="str">
        <f t="shared" ca="1" si="92"/>
        <v/>
      </c>
      <c r="C1017" s="49"/>
      <c r="D1017" s="16" t="b">
        <f t="shared" ca="1" si="96"/>
        <v>0</v>
      </c>
      <c r="E1017" s="42" t="str">
        <f ca="1">_xlfn.IFNA(VLOOKUP(B1017,Rubric[],2+VALUE(LEFT(Type!$B$1,1)),),"")</f>
        <v/>
      </c>
      <c r="F1017" s="42" t="str">
        <f ca="1">_xlfn.IFNA(VLOOKUP(A1017,Table4[[#All],[Id_Serv]:[Dsg_EN Servico]],2+VALUE(LEFT(Type!$B$1,1)),0),"")</f>
        <v/>
      </c>
      <c r="G1017" s="43" t="b">
        <f t="shared" ca="1" si="93"/>
        <v>0</v>
      </c>
      <c r="H1017" s="73">
        <f t="shared" si="94"/>
        <v>16</v>
      </c>
      <c r="I1017" s="73">
        <v>9</v>
      </c>
      <c r="J1017" s="73">
        <v>2</v>
      </c>
      <c r="K1017" s="72" t="str">
        <f t="shared" si="95"/>
        <v/>
      </c>
      <c r="L1017" s="38" t="e">
        <f ca="1">VLOOKUP(B1017,TA_Rubric!$A$1:$G$93,4+LEFT(Type!$B$1,1),)</f>
        <v>#N/A</v>
      </c>
    </row>
    <row r="1018" spans="1:12" ht="63.95" customHeight="1" x14ac:dyDescent="0.25">
      <c r="A1018" s="39" t="str">
        <f t="shared" ca="1" si="91"/>
        <v/>
      </c>
      <c r="B1018" s="39" t="str">
        <f t="shared" ca="1" si="92"/>
        <v/>
      </c>
      <c r="C1018" s="49"/>
      <c r="D1018" s="16" t="b">
        <f t="shared" ca="1" si="96"/>
        <v>0</v>
      </c>
      <c r="E1018" s="42" t="str">
        <f ca="1">_xlfn.IFNA(VLOOKUP(B1018,Rubric[],2+VALUE(LEFT(Type!$B$1,1)),),"")</f>
        <v/>
      </c>
      <c r="F1018" s="42" t="str">
        <f ca="1">_xlfn.IFNA(VLOOKUP(A1018,Table4[[#All],[Id_Serv]:[Dsg_EN Servico]],2+VALUE(LEFT(Type!$B$1,1)),0),"")</f>
        <v/>
      </c>
      <c r="G1018" s="43" t="b">
        <f t="shared" ca="1" si="93"/>
        <v>0</v>
      </c>
      <c r="H1018" s="73">
        <f t="shared" si="94"/>
        <v>16</v>
      </c>
      <c r="I1018" s="73">
        <v>10</v>
      </c>
      <c r="J1018" s="73">
        <v>2</v>
      </c>
      <c r="K1018" s="72" t="str">
        <f t="shared" si="95"/>
        <v/>
      </c>
      <c r="L1018" s="38" t="e">
        <f ca="1">VLOOKUP(B1018,TA_Rubric!$A$1:$G$93,4+LEFT(Type!$B$1,1),)</f>
        <v>#N/A</v>
      </c>
    </row>
    <row r="1019" spans="1:12" ht="63.95" customHeight="1" x14ac:dyDescent="0.25">
      <c r="A1019" s="39" t="str">
        <f t="shared" ca="1" si="91"/>
        <v/>
      </c>
      <c r="B1019" s="39" t="str">
        <f t="shared" ca="1" si="92"/>
        <v/>
      </c>
      <c r="C1019" s="49"/>
      <c r="D1019" s="16" t="b">
        <f t="shared" ca="1" si="96"/>
        <v>0</v>
      </c>
      <c r="E1019" s="42" t="str">
        <f ca="1">_xlfn.IFNA(VLOOKUP(B1019,Rubric[],2+VALUE(LEFT(Type!$B$1,1)),),"")</f>
        <v/>
      </c>
      <c r="F1019" s="42" t="str">
        <f ca="1">_xlfn.IFNA(VLOOKUP(A1019,Table4[[#All],[Id_Serv]:[Dsg_EN Servico]],2+VALUE(LEFT(Type!$B$1,1)),0),"")</f>
        <v/>
      </c>
      <c r="G1019" s="43" t="b">
        <f t="shared" ca="1" si="93"/>
        <v>0</v>
      </c>
      <c r="H1019" s="73">
        <f t="shared" si="94"/>
        <v>16</v>
      </c>
      <c r="I1019" s="73">
        <v>11</v>
      </c>
      <c r="J1019" s="73">
        <v>2</v>
      </c>
      <c r="K1019" s="72" t="str">
        <f t="shared" si="95"/>
        <v/>
      </c>
      <c r="L1019" s="38" t="e">
        <f ca="1">VLOOKUP(B1019,TA_Rubric!$A$1:$G$93,4+LEFT(Type!$B$1,1),)</f>
        <v>#N/A</v>
      </c>
    </row>
    <row r="1020" spans="1:12" ht="63.95" customHeight="1" x14ac:dyDescent="0.25">
      <c r="A1020" s="39" t="str">
        <f t="shared" ca="1" si="91"/>
        <v/>
      </c>
      <c r="B1020" s="39" t="str">
        <f t="shared" ca="1" si="92"/>
        <v/>
      </c>
      <c r="C1020" s="49"/>
      <c r="D1020" s="16" t="b">
        <f t="shared" ca="1" si="96"/>
        <v>0</v>
      </c>
      <c r="E1020" s="42" t="str">
        <f ca="1">_xlfn.IFNA(VLOOKUP(B1020,Rubric[],2+VALUE(LEFT(Type!$B$1,1)),),"")</f>
        <v/>
      </c>
      <c r="F1020" s="42" t="str">
        <f ca="1">_xlfn.IFNA(VLOOKUP(A1020,Table4[[#All],[Id_Serv]:[Dsg_EN Servico]],2+VALUE(LEFT(Type!$B$1,1)),0),"")</f>
        <v/>
      </c>
      <c r="G1020" s="43" t="b">
        <f t="shared" ca="1" si="93"/>
        <v>0</v>
      </c>
      <c r="H1020" s="73">
        <f t="shared" si="94"/>
        <v>16</v>
      </c>
      <c r="I1020" s="73">
        <v>12</v>
      </c>
      <c r="J1020" s="73">
        <v>2</v>
      </c>
      <c r="K1020" s="72" t="str">
        <f t="shared" si="95"/>
        <v/>
      </c>
      <c r="L1020" s="38" t="e">
        <f ca="1">VLOOKUP(B1020,TA_Rubric!$A$1:$G$93,4+LEFT(Type!$B$1,1),)</f>
        <v>#N/A</v>
      </c>
    </row>
    <row r="1021" spans="1:12" ht="63.95" customHeight="1" x14ac:dyDescent="0.25">
      <c r="A1021" s="39" t="str">
        <f t="shared" ca="1" si="91"/>
        <v/>
      </c>
      <c r="B1021" s="39" t="str">
        <f t="shared" ca="1" si="92"/>
        <v/>
      </c>
      <c r="C1021" s="49"/>
      <c r="D1021" s="16" t="b">
        <f t="shared" ca="1" si="96"/>
        <v>0</v>
      </c>
      <c r="E1021" s="42" t="str">
        <f ca="1">_xlfn.IFNA(VLOOKUP(B1021,Rubric[],2+VALUE(LEFT(Type!$B$1,1)),),"")</f>
        <v/>
      </c>
      <c r="F1021" s="42" t="str">
        <f ca="1">_xlfn.IFNA(VLOOKUP(A1021,Table4[[#All],[Id_Serv]:[Dsg_EN Servico]],2+VALUE(LEFT(Type!$B$1,1)),0),"")</f>
        <v/>
      </c>
      <c r="G1021" s="43" t="b">
        <f t="shared" ca="1" si="93"/>
        <v>0</v>
      </c>
      <c r="H1021" s="73">
        <f t="shared" si="94"/>
        <v>16</v>
      </c>
      <c r="I1021" s="73">
        <v>13</v>
      </c>
      <c r="J1021" s="73">
        <v>2</v>
      </c>
      <c r="K1021" s="72" t="str">
        <f t="shared" si="95"/>
        <v/>
      </c>
      <c r="L1021" s="38" t="e">
        <f ca="1">VLOOKUP(B1021,TA_Rubric!$A$1:$G$93,4+LEFT(Type!$B$1,1),)</f>
        <v>#N/A</v>
      </c>
    </row>
    <row r="1022" spans="1:12" ht="63.95" customHeight="1" x14ac:dyDescent="0.25">
      <c r="A1022" s="39" t="str">
        <f t="shared" ca="1" si="91"/>
        <v/>
      </c>
      <c r="B1022" s="39" t="str">
        <f t="shared" ca="1" si="92"/>
        <v/>
      </c>
      <c r="C1022" s="49"/>
      <c r="D1022" s="16" t="b">
        <f t="shared" ca="1" si="96"/>
        <v>0</v>
      </c>
      <c r="E1022" s="42" t="str">
        <f ca="1">_xlfn.IFNA(VLOOKUP(B1022,Rubric[],2+VALUE(LEFT(Type!$B$1,1)),),"")</f>
        <v/>
      </c>
      <c r="F1022" s="42" t="str">
        <f ca="1">_xlfn.IFNA(VLOOKUP(A1022,Table4[[#All],[Id_Serv]:[Dsg_EN Servico]],2+VALUE(LEFT(Type!$B$1,1)),0),"")</f>
        <v/>
      </c>
      <c r="G1022" s="43" t="b">
        <f t="shared" ca="1" si="93"/>
        <v>0</v>
      </c>
      <c r="H1022" s="73">
        <f t="shared" si="94"/>
        <v>16</v>
      </c>
      <c r="I1022" s="73">
        <v>14</v>
      </c>
      <c r="J1022" s="73">
        <v>2</v>
      </c>
      <c r="K1022" s="72" t="str">
        <f t="shared" si="95"/>
        <v/>
      </c>
      <c r="L1022" s="38" t="e">
        <f ca="1">VLOOKUP(B1022,TA_Rubric!$A$1:$G$93,4+LEFT(Type!$B$1,1),)</f>
        <v>#N/A</v>
      </c>
    </row>
    <row r="1023" spans="1:12" ht="63.95" customHeight="1" x14ac:dyDescent="0.25">
      <c r="A1023" s="39" t="str">
        <f t="shared" ca="1" si="91"/>
        <v/>
      </c>
      <c r="B1023" s="39" t="str">
        <f t="shared" ca="1" si="92"/>
        <v/>
      </c>
      <c r="C1023" s="49"/>
      <c r="D1023" s="16" t="b">
        <f t="shared" ca="1" si="96"/>
        <v>0</v>
      </c>
      <c r="E1023" s="42" t="str">
        <f ca="1">_xlfn.IFNA(VLOOKUP(B1023,Rubric[],2+VALUE(LEFT(Type!$B$1,1)),),"")</f>
        <v/>
      </c>
      <c r="F1023" s="42" t="str">
        <f ca="1">_xlfn.IFNA(VLOOKUP(A1023,Table4[[#All],[Id_Serv]:[Dsg_EN Servico]],2+VALUE(LEFT(Type!$B$1,1)),0),"")</f>
        <v/>
      </c>
      <c r="G1023" s="43" t="b">
        <f t="shared" ca="1" si="93"/>
        <v>0</v>
      </c>
      <c r="H1023" s="73">
        <f t="shared" si="94"/>
        <v>16</v>
      </c>
      <c r="I1023" s="73">
        <v>15</v>
      </c>
      <c r="J1023" s="73">
        <v>2</v>
      </c>
      <c r="K1023" s="72" t="str">
        <f t="shared" si="95"/>
        <v/>
      </c>
      <c r="L1023" s="38" t="e">
        <f ca="1">VLOOKUP(B1023,TA_Rubric!$A$1:$G$93,4+LEFT(Type!$B$1,1),)</f>
        <v>#N/A</v>
      </c>
    </row>
    <row r="1024" spans="1:12" ht="63.95" customHeight="1" x14ac:dyDescent="0.25">
      <c r="A1024" s="39" t="str">
        <f t="shared" ca="1" si="91"/>
        <v/>
      </c>
      <c r="B1024" s="39" t="str">
        <f t="shared" ca="1" si="92"/>
        <v/>
      </c>
      <c r="C1024" s="49"/>
      <c r="D1024" s="16" t="b">
        <f t="shared" ca="1" si="96"/>
        <v>0</v>
      </c>
      <c r="E1024" s="42" t="str">
        <f ca="1">_xlfn.IFNA(VLOOKUP(B1024,Rubric[],2+VALUE(LEFT(Type!$B$1,1)),),"")</f>
        <v/>
      </c>
      <c r="F1024" s="42" t="str">
        <f ca="1">_xlfn.IFNA(VLOOKUP(A1024,Table4[[#All],[Id_Serv]:[Dsg_EN Servico]],2+VALUE(LEFT(Type!$B$1,1)),0),"")</f>
        <v/>
      </c>
      <c r="G1024" s="43" t="b">
        <f t="shared" ca="1" si="93"/>
        <v>0</v>
      </c>
      <c r="H1024" s="73">
        <f t="shared" si="94"/>
        <v>16</v>
      </c>
      <c r="I1024" s="73">
        <v>16</v>
      </c>
      <c r="J1024" s="73">
        <v>2</v>
      </c>
      <c r="K1024" s="72" t="str">
        <f t="shared" si="95"/>
        <v/>
      </c>
      <c r="L1024" s="38" t="e">
        <f ca="1">VLOOKUP(B1024,TA_Rubric!$A$1:$G$93,4+LEFT(Type!$B$1,1),)</f>
        <v>#N/A</v>
      </c>
    </row>
    <row r="1025" spans="1:12" ht="63.95" customHeight="1" x14ac:dyDescent="0.25">
      <c r="A1025" s="39" t="str">
        <f t="shared" ca="1" si="91"/>
        <v/>
      </c>
      <c r="B1025" s="39" t="str">
        <f t="shared" ca="1" si="92"/>
        <v/>
      </c>
      <c r="C1025" s="49"/>
      <c r="D1025" s="16" t="b">
        <f t="shared" ca="1" si="96"/>
        <v>0</v>
      </c>
      <c r="E1025" s="42" t="str">
        <f ca="1">_xlfn.IFNA(VLOOKUP(B1025,Rubric[],2+VALUE(LEFT(Type!$B$1,1)),),"")</f>
        <v/>
      </c>
      <c r="F1025" s="42" t="str">
        <f ca="1">_xlfn.IFNA(VLOOKUP(A1025,Table4[[#All],[Id_Serv]:[Dsg_EN Servico]],2+VALUE(LEFT(Type!$B$1,1)),0),"")</f>
        <v/>
      </c>
      <c r="G1025" s="43" t="b">
        <f t="shared" ca="1" si="93"/>
        <v>0</v>
      </c>
      <c r="H1025" s="73">
        <f t="shared" si="94"/>
        <v>16</v>
      </c>
      <c r="I1025" s="73">
        <v>17</v>
      </c>
      <c r="J1025" s="73">
        <v>2</v>
      </c>
      <c r="K1025" s="72" t="str">
        <f t="shared" si="95"/>
        <v/>
      </c>
      <c r="L1025" s="38" t="e">
        <f ca="1">VLOOKUP(B1025,TA_Rubric!$A$1:$G$93,4+LEFT(Type!$B$1,1),)</f>
        <v>#N/A</v>
      </c>
    </row>
    <row r="1026" spans="1:12" ht="63.95" customHeight="1" x14ac:dyDescent="0.25">
      <c r="A1026" s="39" t="str">
        <f t="shared" ref="A1026:A1093" ca="1" si="97">INDIRECT("Type!"&amp;ADDRESS(H1026,J1026))</f>
        <v/>
      </c>
      <c r="B1026" s="39" t="str">
        <f t="shared" ref="B1026:B1089" ca="1" si="98">IF(A1026="","",I1026)</f>
        <v/>
      </c>
      <c r="C1026" s="49"/>
      <c r="D1026" s="16" t="b">
        <f t="shared" ca="1" si="96"/>
        <v>0</v>
      </c>
      <c r="E1026" s="42" t="str">
        <f ca="1">_xlfn.IFNA(VLOOKUP(B1026,Rubric[],2+VALUE(LEFT(Type!$B$1,1)),),"")</f>
        <v/>
      </c>
      <c r="F1026" s="42" t="str">
        <f ca="1">_xlfn.IFNA(VLOOKUP(A1026,Table4[[#All],[Id_Serv]:[Dsg_EN Servico]],2+VALUE(LEFT(Type!$B$1,1)),0),"")</f>
        <v/>
      </c>
      <c r="G1026" s="43" t="b">
        <f t="shared" ref="G1026:G1089" ca="1" si="99">IF(A1026="",FALSE,INDIRECT("Type!"&amp;ADDRESS(H1026,J1026+2)))</f>
        <v>0</v>
      </c>
      <c r="H1026" s="73">
        <f t="shared" si="94"/>
        <v>16</v>
      </c>
      <c r="I1026" s="73">
        <v>18</v>
      </c>
      <c r="J1026" s="73">
        <v>2</v>
      </c>
      <c r="K1026" s="72" t="str">
        <f t="shared" si="95"/>
        <v/>
      </c>
      <c r="L1026" s="38" t="e">
        <f ca="1">VLOOKUP(B1026,TA_Rubric!$A$1:$G$93,4+LEFT(Type!$B$1,1),)</f>
        <v>#N/A</v>
      </c>
    </row>
    <row r="1027" spans="1:12" ht="63.95" customHeight="1" x14ac:dyDescent="0.25">
      <c r="A1027" s="39" t="str">
        <f t="shared" ca="1" si="97"/>
        <v/>
      </c>
      <c r="B1027" s="39" t="str">
        <f t="shared" ca="1" si="98"/>
        <v/>
      </c>
      <c r="C1027" s="49"/>
      <c r="D1027" s="16" t="b">
        <f t="shared" ca="1" si="96"/>
        <v>0</v>
      </c>
      <c r="E1027" s="42" t="str">
        <f ca="1">_xlfn.IFNA(VLOOKUP(B1027,Rubric[],2+VALUE(LEFT(Type!$B$1,1)),),"")</f>
        <v/>
      </c>
      <c r="F1027" s="42" t="str">
        <f ca="1">_xlfn.IFNA(VLOOKUP(A1027,Table4[[#All],[Id_Serv]:[Dsg_EN Servico]],2+VALUE(LEFT(Type!$B$1,1)),0),"")</f>
        <v/>
      </c>
      <c r="G1027" s="43" t="b">
        <f t="shared" ca="1" si="99"/>
        <v>0</v>
      </c>
      <c r="H1027" s="73">
        <f t="shared" ref="H1027:H1090" si="100">IF(I1026&gt;I1027,H1026+1,H1026)</f>
        <v>16</v>
      </c>
      <c r="I1027" s="73">
        <v>19</v>
      </c>
      <c r="J1027" s="73">
        <v>2</v>
      </c>
      <c r="K1027" s="72" t="str">
        <f t="shared" ref="K1027:K1090" si="101">IF(C1027&lt;&gt;"",1,"")</f>
        <v/>
      </c>
      <c r="L1027" s="38" t="e">
        <f ca="1">VLOOKUP(B1027,TA_Rubric!$A$1:$G$93,4+LEFT(Type!$B$1,1),)</f>
        <v>#N/A</v>
      </c>
    </row>
    <row r="1028" spans="1:12" ht="63.95" customHeight="1" x14ac:dyDescent="0.25">
      <c r="A1028" s="39" t="str">
        <f t="shared" ca="1" si="97"/>
        <v/>
      </c>
      <c r="B1028" s="39" t="str">
        <f t="shared" ca="1" si="98"/>
        <v/>
      </c>
      <c r="C1028" s="49"/>
      <c r="D1028" s="16" t="b">
        <f t="shared" ca="1" si="96"/>
        <v>0</v>
      </c>
      <c r="E1028" s="42" t="str">
        <f ca="1">_xlfn.IFNA(VLOOKUP(B1028,Rubric[],2+VALUE(LEFT(Type!$B$1,1)),),"")</f>
        <v/>
      </c>
      <c r="F1028" s="42" t="str">
        <f ca="1">_xlfn.IFNA(VLOOKUP(A1028,Table4[[#All],[Id_Serv]:[Dsg_EN Servico]],2+VALUE(LEFT(Type!$B$1,1)),0),"")</f>
        <v/>
      </c>
      <c r="G1028" s="43" t="b">
        <f t="shared" ca="1" si="99"/>
        <v>0</v>
      </c>
      <c r="H1028" s="73">
        <f t="shared" si="100"/>
        <v>16</v>
      </c>
      <c r="I1028" s="73">
        <v>20</v>
      </c>
      <c r="J1028" s="73">
        <v>2</v>
      </c>
      <c r="K1028" s="72" t="str">
        <f t="shared" si="101"/>
        <v/>
      </c>
      <c r="L1028" s="38" t="e">
        <f ca="1">VLOOKUP(B1028,TA_Rubric!$A$1:$G$93,4+LEFT(Type!$B$1,1),)</f>
        <v>#N/A</v>
      </c>
    </row>
    <row r="1029" spans="1:12" ht="63.95" customHeight="1" x14ac:dyDescent="0.25">
      <c r="A1029" s="39" t="str">
        <f t="shared" ca="1" si="97"/>
        <v/>
      </c>
      <c r="B1029" s="39" t="str">
        <f t="shared" ca="1" si="98"/>
        <v/>
      </c>
      <c r="C1029" s="49"/>
      <c r="D1029" s="16" t="b">
        <f t="shared" ca="1" si="96"/>
        <v>0</v>
      </c>
      <c r="E1029" s="42" t="str">
        <f ca="1">_xlfn.IFNA(VLOOKUP(B1029,Rubric[],2+VALUE(LEFT(Type!$B$1,1)),),"")</f>
        <v/>
      </c>
      <c r="F1029" s="42" t="str">
        <f ca="1">_xlfn.IFNA(VLOOKUP(A1029,Table4[[#All],[Id_Serv]:[Dsg_EN Servico]],2+VALUE(LEFT(Type!$B$1,1)),0),"")</f>
        <v/>
      </c>
      <c r="G1029" s="43" t="b">
        <f t="shared" ca="1" si="99"/>
        <v>0</v>
      </c>
      <c r="H1029" s="73">
        <f t="shared" si="100"/>
        <v>16</v>
      </c>
      <c r="I1029" s="73">
        <v>21</v>
      </c>
      <c r="J1029" s="73">
        <v>2</v>
      </c>
      <c r="K1029" s="72" t="str">
        <f t="shared" si="101"/>
        <v/>
      </c>
      <c r="L1029" s="38" t="e">
        <f ca="1">VLOOKUP(B1029,TA_Rubric!$A$1:$G$93,4+LEFT(Type!$B$1,1),)</f>
        <v>#N/A</v>
      </c>
    </row>
    <row r="1030" spans="1:12" ht="63.95" customHeight="1" x14ac:dyDescent="0.25">
      <c r="A1030" s="39" t="str">
        <f t="shared" ca="1" si="97"/>
        <v/>
      </c>
      <c r="B1030" s="39" t="str">
        <f t="shared" ca="1" si="98"/>
        <v/>
      </c>
      <c r="C1030" s="49"/>
      <c r="D1030" s="16" t="b">
        <f t="shared" ca="1" si="96"/>
        <v>0</v>
      </c>
      <c r="E1030" s="42" t="str">
        <f ca="1">_xlfn.IFNA(VLOOKUP(B1030,Rubric[],2+VALUE(LEFT(Type!$B$1,1)),),"")</f>
        <v/>
      </c>
      <c r="F1030" s="42" t="str">
        <f ca="1">_xlfn.IFNA(VLOOKUP(A1030,Table4[[#All],[Id_Serv]:[Dsg_EN Servico]],2+VALUE(LEFT(Type!$B$1,1)),0),"")</f>
        <v/>
      </c>
      <c r="G1030" s="43" t="b">
        <f t="shared" ca="1" si="99"/>
        <v>0</v>
      </c>
      <c r="H1030" s="73">
        <f t="shared" si="100"/>
        <v>16</v>
      </c>
      <c r="I1030" s="73">
        <v>22</v>
      </c>
      <c r="J1030" s="73">
        <v>2</v>
      </c>
      <c r="K1030" s="72" t="str">
        <f t="shared" si="101"/>
        <v/>
      </c>
      <c r="L1030" s="38" t="e">
        <f ca="1">VLOOKUP(B1030,TA_Rubric!$A$1:$G$93,4+LEFT(Type!$B$1,1),)</f>
        <v>#N/A</v>
      </c>
    </row>
    <row r="1031" spans="1:12" ht="63.95" customHeight="1" x14ac:dyDescent="0.25">
      <c r="A1031" s="39" t="str">
        <f t="shared" ca="1" si="97"/>
        <v/>
      </c>
      <c r="B1031" s="39" t="str">
        <f t="shared" ca="1" si="98"/>
        <v/>
      </c>
      <c r="C1031" s="49"/>
      <c r="D1031" s="16" t="b">
        <f t="shared" ca="1" si="96"/>
        <v>0</v>
      </c>
      <c r="E1031" s="42" t="str">
        <f ca="1">_xlfn.IFNA(VLOOKUP(B1031,Rubric[],2+VALUE(LEFT(Type!$B$1,1)),),"")</f>
        <v/>
      </c>
      <c r="F1031" s="42" t="str">
        <f ca="1">_xlfn.IFNA(VLOOKUP(A1031,Table4[[#All],[Id_Serv]:[Dsg_EN Servico]],2+VALUE(LEFT(Type!$B$1,1)),0),"")</f>
        <v/>
      </c>
      <c r="G1031" s="43" t="b">
        <f t="shared" ca="1" si="99"/>
        <v>0</v>
      </c>
      <c r="H1031" s="73">
        <f t="shared" si="100"/>
        <v>16</v>
      </c>
      <c r="I1031" s="73">
        <v>23</v>
      </c>
      <c r="J1031" s="73">
        <v>2</v>
      </c>
      <c r="K1031" s="72" t="str">
        <f t="shared" si="101"/>
        <v/>
      </c>
      <c r="L1031" s="38" t="e">
        <f ca="1">VLOOKUP(B1031,TA_Rubric!$A$1:$G$93,4+LEFT(Type!$B$1,1),)</f>
        <v>#N/A</v>
      </c>
    </row>
    <row r="1032" spans="1:12" ht="63.95" customHeight="1" x14ac:dyDescent="0.25">
      <c r="A1032" s="39" t="str">
        <f t="shared" ca="1" si="97"/>
        <v/>
      </c>
      <c r="B1032" s="39" t="str">
        <f t="shared" ca="1" si="98"/>
        <v/>
      </c>
      <c r="C1032" s="49"/>
      <c r="D1032" s="16" t="b">
        <f t="shared" ca="1" si="96"/>
        <v>0</v>
      </c>
      <c r="E1032" s="42" t="str">
        <f ca="1">_xlfn.IFNA(VLOOKUP(B1032,Rubric[],2+VALUE(LEFT(Type!$B$1,1)),),"")</f>
        <v/>
      </c>
      <c r="F1032" s="42" t="str">
        <f ca="1">_xlfn.IFNA(VLOOKUP(A1032,Table4[[#All],[Id_Serv]:[Dsg_EN Servico]],2+VALUE(LEFT(Type!$B$1,1)),0),"")</f>
        <v/>
      </c>
      <c r="G1032" s="43" t="b">
        <f t="shared" ca="1" si="99"/>
        <v>0</v>
      </c>
      <c r="H1032" s="73">
        <f t="shared" si="100"/>
        <v>16</v>
      </c>
      <c r="I1032" s="73">
        <v>24</v>
      </c>
      <c r="J1032" s="73">
        <v>2</v>
      </c>
      <c r="K1032" s="72" t="str">
        <f t="shared" si="101"/>
        <v/>
      </c>
      <c r="L1032" s="38" t="e">
        <f ca="1">VLOOKUP(B1032,TA_Rubric!$A$1:$G$93,4+LEFT(Type!$B$1,1),)</f>
        <v>#N/A</v>
      </c>
    </row>
    <row r="1033" spans="1:12" ht="63.95" customHeight="1" x14ac:dyDescent="0.25">
      <c r="A1033" s="39" t="str">
        <f t="shared" ca="1" si="97"/>
        <v/>
      </c>
      <c r="B1033" s="39" t="str">
        <f t="shared" ca="1" si="98"/>
        <v/>
      </c>
      <c r="C1033" s="49"/>
      <c r="D1033" s="16" t="b">
        <f t="shared" ca="1" si="96"/>
        <v>0</v>
      </c>
      <c r="E1033" s="42" t="str">
        <f ca="1">_xlfn.IFNA(VLOOKUP(B1033,Rubric[],2+VALUE(LEFT(Type!$B$1,1)),),"")</f>
        <v/>
      </c>
      <c r="F1033" s="42" t="str">
        <f ca="1">_xlfn.IFNA(VLOOKUP(A1033,Table4[[#All],[Id_Serv]:[Dsg_EN Servico]],2+VALUE(LEFT(Type!$B$1,1)),0),"")</f>
        <v/>
      </c>
      <c r="G1033" s="43" t="b">
        <f t="shared" ca="1" si="99"/>
        <v>0</v>
      </c>
      <c r="H1033" s="73">
        <f t="shared" si="100"/>
        <v>16</v>
      </c>
      <c r="I1033" s="73">
        <v>25</v>
      </c>
      <c r="J1033" s="73">
        <v>2</v>
      </c>
      <c r="K1033" s="72" t="str">
        <f t="shared" si="101"/>
        <v/>
      </c>
      <c r="L1033" s="38" t="e">
        <f ca="1">VLOOKUP(B1033,TA_Rubric!$A$1:$G$93,4+LEFT(Type!$B$1,1),)</f>
        <v>#N/A</v>
      </c>
    </row>
    <row r="1034" spans="1:12" ht="63.95" customHeight="1" x14ac:dyDescent="0.25">
      <c r="A1034" s="39" t="str">
        <f t="shared" ca="1" si="97"/>
        <v/>
      </c>
      <c r="B1034" s="39" t="str">
        <f t="shared" ca="1" si="98"/>
        <v/>
      </c>
      <c r="C1034" s="54"/>
      <c r="D1034" s="16" t="b">
        <f t="shared" ca="1" si="96"/>
        <v>0</v>
      </c>
      <c r="E1034" s="42" t="str">
        <f ca="1">_xlfn.IFNA(VLOOKUP(B1034,Rubric[],2+VALUE(LEFT(Type!$B$1,1)),),"")</f>
        <v/>
      </c>
      <c r="F1034" s="42" t="str">
        <f ca="1">_xlfn.IFNA(VLOOKUP(A1034,Table4[[#All],[Id_Serv]:[Dsg_EN Servico]],2+VALUE(LEFT(Type!$B$1,1)),0),"")</f>
        <v/>
      </c>
      <c r="G1034" s="43" t="b">
        <f t="shared" ca="1" si="99"/>
        <v>0</v>
      </c>
      <c r="H1034" s="73">
        <f t="shared" si="100"/>
        <v>16</v>
      </c>
      <c r="I1034" s="73">
        <v>26</v>
      </c>
      <c r="J1034" s="73">
        <v>2</v>
      </c>
      <c r="K1034" s="72" t="str">
        <f t="shared" si="101"/>
        <v/>
      </c>
      <c r="L1034" s="38" t="e">
        <f ca="1">VLOOKUP(B1034,TA_Rubric!$A$1:$G$93,4+LEFT(Type!$B$1,1),)</f>
        <v>#N/A</v>
      </c>
    </row>
    <row r="1035" spans="1:12" ht="63.95" customHeight="1" x14ac:dyDescent="0.25">
      <c r="A1035" s="39" t="str">
        <f t="shared" ca="1" si="97"/>
        <v/>
      </c>
      <c r="B1035" s="39" t="str">
        <f t="shared" ca="1" si="98"/>
        <v/>
      </c>
      <c r="C1035" s="54"/>
      <c r="D1035" s="16" t="b">
        <f t="shared" ca="1" si="96"/>
        <v>0</v>
      </c>
      <c r="E1035" s="42" t="str">
        <f ca="1">_xlfn.IFNA(VLOOKUP(B1035,Rubric[],2+VALUE(LEFT(Type!$B$1,1)),),"")</f>
        <v/>
      </c>
      <c r="F1035" s="42" t="str">
        <f ca="1">_xlfn.IFNA(VLOOKUP(A1035,Table4[[#All],[Id_Serv]:[Dsg_EN Servico]],2+VALUE(LEFT(Type!$B$1,1)),0),"")</f>
        <v/>
      </c>
      <c r="G1035" s="43" t="b">
        <f t="shared" ca="1" si="99"/>
        <v>0</v>
      </c>
      <c r="H1035" s="73">
        <f t="shared" si="100"/>
        <v>16</v>
      </c>
      <c r="I1035" s="73">
        <v>27</v>
      </c>
      <c r="J1035" s="73">
        <v>2</v>
      </c>
      <c r="K1035" s="72" t="str">
        <f t="shared" si="101"/>
        <v/>
      </c>
      <c r="L1035" s="38" t="e">
        <f ca="1">VLOOKUP(B1035,TA_Rubric!$A$1:$G$93,4+LEFT(Type!$B$1,1),)</f>
        <v>#N/A</v>
      </c>
    </row>
    <row r="1036" spans="1:12" ht="63.95" customHeight="1" x14ac:dyDescent="0.25">
      <c r="A1036" s="39" t="str">
        <f t="shared" ca="1" si="97"/>
        <v/>
      </c>
      <c r="B1036" s="39" t="str">
        <f t="shared" ca="1" si="98"/>
        <v/>
      </c>
      <c r="C1036" s="54"/>
      <c r="D1036" s="16" t="b">
        <f t="shared" ca="1" si="96"/>
        <v>0</v>
      </c>
      <c r="E1036" s="42" t="str">
        <f ca="1">_xlfn.IFNA(VLOOKUP(B1036,Rubric[],2+VALUE(LEFT(Type!$B$1,1)),),"")</f>
        <v/>
      </c>
      <c r="F1036" s="42" t="str">
        <f ca="1">_xlfn.IFNA(VLOOKUP(A1036,Table4[[#All],[Id_Serv]:[Dsg_EN Servico]],2+VALUE(LEFT(Type!$B$1,1)),0),"")</f>
        <v/>
      </c>
      <c r="G1036" s="43" t="b">
        <f t="shared" ca="1" si="99"/>
        <v>0</v>
      </c>
      <c r="H1036" s="73">
        <f t="shared" si="100"/>
        <v>16</v>
      </c>
      <c r="I1036" s="73">
        <v>28</v>
      </c>
      <c r="J1036" s="73">
        <v>2</v>
      </c>
      <c r="K1036" s="72" t="str">
        <f t="shared" si="101"/>
        <v/>
      </c>
      <c r="L1036" s="38" t="e">
        <f ca="1">VLOOKUP(B1036,TA_Rubric!$A$1:$G$93,4+LEFT(Type!$B$1,1),)</f>
        <v>#N/A</v>
      </c>
    </row>
    <row r="1037" spans="1:12" ht="63.95" customHeight="1" x14ac:dyDescent="0.25">
      <c r="A1037" s="39" t="str">
        <f t="shared" ca="1" si="97"/>
        <v/>
      </c>
      <c r="B1037" s="39" t="str">
        <f t="shared" ca="1" si="98"/>
        <v/>
      </c>
      <c r="C1037" s="54"/>
      <c r="D1037" s="16" t="b">
        <f t="shared" ca="1" si="96"/>
        <v>0</v>
      </c>
      <c r="E1037" s="42" t="str">
        <f ca="1">_xlfn.IFNA(VLOOKUP(B1037,Rubric[],2+VALUE(LEFT(Type!$B$1,1)),),"")</f>
        <v/>
      </c>
      <c r="F1037" s="42" t="str">
        <f ca="1">_xlfn.IFNA(VLOOKUP(A1037,Table4[[#All],[Id_Serv]:[Dsg_EN Servico]],2+VALUE(LEFT(Type!$B$1,1)),0),"")</f>
        <v/>
      </c>
      <c r="G1037" s="43" t="b">
        <f t="shared" ca="1" si="99"/>
        <v>0</v>
      </c>
      <c r="H1037" s="73">
        <f t="shared" si="100"/>
        <v>16</v>
      </c>
      <c r="I1037" s="73">
        <v>29</v>
      </c>
      <c r="J1037" s="73">
        <v>2</v>
      </c>
      <c r="K1037" s="72" t="str">
        <f t="shared" si="101"/>
        <v/>
      </c>
      <c r="L1037" s="38" t="e">
        <f ca="1">VLOOKUP(B1037,TA_Rubric!$A$1:$G$93,4+LEFT(Type!$B$1,1),)</f>
        <v>#N/A</v>
      </c>
    </row>
    <row r="1038" spans="1:12" ht="63.95" customHeight="1" x14ac:dyDescent="0.25">
      <c r="A1038" s="39" t="str">
        <f t="shared" ca="1" si="97"/>
        <v/>
      </c>
      <c r="B1038" s="39" t="str">
        <f t="shared" ca="1" si="98"/>
        <v/>
      </c>
      <c r="C1038" s="54"/>
      <c r="D1038" s="16" t="b">
        <f t="shared" ca="1" si="96"/>
        <v>0</v>
      </c>
      <c r="E1038" s="42" t="str">
        <f ca="1">_xlfn.IFNA(VLOOKUP(B1038,Rubric[],2+VALUE(LEFT(Type!$B$1,1)),),"")</f>
        <v/>
      </c>
      <c r="F1038" s="42" t="str">
        <f ca="1">_xlfn.IFNA(VLOOKUP(A1038,Table4[[#All],[Id_Serv]:[Dsg_EN Servico]],2+VALUE(LEFT(Type!$B$1,1)),0),"")</f>
        <v/>
      </c>
      <c r="G1038" s="43" t="b">
        <f t="shared" ca="1" si="99"/>
        <v>0</v>
      </c>
      <c r="H1038" s="73">
        <f t="shared" si="100"/>
        <v>16</v>
      </c>
      <c r="I1038" s="73">
        <v>30</v>
      </c>
      <c r="J1038" s="73">
        <v>2</v>
      </c>
      <c r="K1038" s="72" t="str">
        <f t="shared" si="101"/>
        <v/>
      </c>
      <c r="L1038" s="38" t="e">
        <f ca="1">VLOOKUP(B1038,TA_Rubric!$A$1:$G$93,4+LEFT(Type!$B$1,1),)</f>
        <v>#N/A</v>
      </c>
    </row>
    <row r="1039" spans="1:12" ht="63.95" customHeight="1" x14ac:dyDescent="0.25">
      <c r="A1039" s="39" t="str">
        <f t="shared" ca="1" si="97"/>
        <v/>
      </c>
      <c r="B1039" s="39" t="str">
        <f t="shared" ca="1" si="98"/>
        <v/>
      </c>
      <c r="C1039" s="49"/>
      <c r="D1039" s="16" t="b">
        <f t="shared" ca="1" si="96"/>
        <v>0</v>
      </c>
      <c r="E1039" s="42" t="str">
        <f ca="1">_xlfn.IFNA(VLOOKUP(B1039,Rubric[],2+VALUE(LEFT(Type!$B$1,1)),),"")</f>
        <v/>
      </c>
      <c r="F1039" s="42" t="str">
        <f ca="1">_xlfn.IFNA(VLOOKUP(A1039,Table4[[#All],[Id_Serv]:[Dsg_EN Servico]],2+VALUE(LEFT(Type!$B$1,1)),0),"")</f>
        <v/>
      </c>
      <c r="G1039" s="43" t="b">
        <f t="shared" ca="1" si="99"/>
        <v>0</v>
      </c>
      <c r="H1039" s="73">
        <f t="shared" si="100"/>
        <v>16</v>
      </c>
      <c r="I1039" s="73">
        <v>31</v>
      </c>
      <c r="J1039" s="73">
        <v>2</v>
      </c>
      <c r="K1039" s="72" t="str">
        <f t="shared" si="101"/>
        <v/>
      </c>
      <c r="L1039" s="38" t="e">
        <f ca="1">VLOOKUP(B1039,TA_Rubric!$A$1:$G$93,4+LEFT(Type!$B$1,1),)</f>
        <v>#N/A</v>
      </c>
    </row>
    <row r="1040" spans="1:12" ht="63.95" customHeight="1" x14ac:dyDescent="0.25">
      <c r="A1040" s="39" t="str">
        <f t="shared" ca="1" si="97"/>
        <v/>
      </c>
      <c r="B1040" s="39" t="str">
        <f t="shared" ca="1" si="98"/>
        <v/>
      </c>
      <c r="C1040" s="49"/>
      <c r="D1040" s="16" t="b">
        <f t="shared" ca="1" si="96"/>
        <v>0</v>
      </c>
      <c r="E1040" s="42" t="str">
        <f ca="1">_xlfn.IFNA(VLOOKUP(B1040,Rubric[],2+VALUE(LEFT(Type!$B$1,1)),),"")</f>
        <v/>
      </c>
      <c r="F1040" s="42" t="str">
        <f ca="1">_xlfn.IFNA(VLOOKUP(A1040,Table4[[#All],[Id_Serv]:[Dsg_EN Servico]],2+VALUE(LEFT(Type!$B$1,1)),0),"")</f>
        <v/>
      </c>
      <c r="G1040" s="43" t="b">
        <f t="shared" ca="1" si="99"/>
        <v>0</v>
      </c>
      <c r="H1040" s="73">
        <f t="shared" si="100"/>
        <v>16</v>
      </c>
      <c r="I1040" s="73">
        <v>32</v>
      </c>
      <c r="J1040" s="73">
        <v>2</v>
      </c>
      <c r="K1040" s="72" t="str">
        <f t="shared" si="101"/>
        <v/>
      </c>
      <c r="L1040" s="38" t="e">
        <f ca="1">VLOOKUP(B1040,TA_Rubric!$A$1:$G$93,4+LEFT(Type!$B$1,1),)</f>
        <v>#N/A</v>
      </c>
    </row>
    <row r="1041" spans="1:12" ht="63.95" customHeight="1" x14ac:dyDescent="0.25">
      <c r="A1041" s="39" t="str">
        <f t="shared" ca="1" si="97"/>
        <v/>
      </c>
      <c r="B1041" s="39" t="str">
        <f t="shared" ca="1" si="98"/>
        <v/>
      </c>
      <c r="C1041" s="49"/>
      <c r="D1041" s="16" t="b">
        <f t="shared" ca="1" si="96"/>
        <v>0</v>
      </c>
      <c r="E1041" s="42" t="str">
        <f ca="1">_xlfn.IFNA(VLOOKUP(B1041,Rubric[],2+VALUE(LEFT(Type!$B$1,1)),),"")</f>
        <v/>
      </c>
      <c r="F1041" s="42" t="str">
        <f ca="1">_xlfn.IFNA(VLOOKUP(A1041,Table4[[#All],[Id_Serv]:[Dsg_EN Servico]],2+VALUE(LEFT(Type!$B$1,1)),0),"")</f>
        <v/>
      </c>
      <c r="G1041" s="43" t="b">
        <f t="shared" ca="1" si="99"/>
        <v>0</v>
      </c>
      <c r="H1041" s="73">
        <f t="shared" si="100"/>
        <v>16</v>
      </c>
      <c r="I1041" s="73">
        <v>33</v>
      </c>
      <c r="J1041" s="73">
        <v>2</v>
      </c>
      <c r="K1041" s="72" t="str">
        <f t="shared" si="101"/>
        <v/>
      </c>
      <c r="L1041" s="38" t="e">
        <f ca="1">VLOOKUP(B1041,TA_Rubric!$A$1:$G$93,4+LEFT(Type!$B$1,1),)</f>
        <v>#N/A</v>
      </c>
    </row>
    <row r="1042" spans="1:12" ht="63.95" customHeight="1" x14ac:dyDescent="0.25">
      <c r="A1042" s="39" t="str">
        <f t="shared" ca="1" si="97"/>
        <v/>
      </c>
      <c r="B1042" s="39" t="str">
        <f t="shared" ca="1" si="98"/>
        <v/>
      </c>
      <c r="C1042" s="49"/>
      <c r="D1042" s="16" t="b">
        <f t="shared" ca="1" si="96"/>
        <v>0</v>
      </c>
      <c r="E1042" s="42" t="str">
        <f ca="1">_xlfn.IFNA(VLOOKUP(B1042,Rubric[],2+VALUE(LEFT(Type!$B$1,1)),),"")</f>
        <v/>
      </c>
      <c r="F1042" s="42" t="str">
        <f ca="1">_xlfn.IFNA(VLOOKUP(A1042,Table4[[#All],[Id_Serv]:[Dsg_EN Servico]],2+VALUE(LEFT(Type!$B$1,1)),0),"")</f>
        <v/>
      </c>
      <c r="G1042" s="43" t="b">
        <f t="shared" ca="1" si="99"/>
        <v>0</v>
      </c>
      <c r="H1042" s="73">
        <f t="shared" si="100"/>
        <v>16</v>
      </c>
      <c r="I1042" s="73">
        <v>34</v>
      </c>
      <c r="J1042" s="73">
        <v>2</v>
      </c>
      <c r="K1042" s="72" t="str">
        <f t="shared" si="101"/>
        <v/>
      </c>
      <c r="L1042" s="38" t="e">
        <f ca="1">VLOOKUP(B1042,TA_Rubric!$A$1:$G$93,4+LEFT(Type!$B$1,1),)</f>
        <v>#N/A</v>
      </c>
    </row>
    <row r="1043" spans="1:12" ht="63.95" customHeight="1" x14ac:dyDescent="0.25">
      <c r="A1043" s="39" t="str">
        <f t="shared" ca="1" si="97"/>
        <v/>
      </c>
      <c r="B1043" s="39" t="str">
        <f t="shared" ca="1" si="98"/>
        <v/>
      </c>
      <c r="C1043" s="49"/>
      <c r="D1043" s="16" t="b">
        <f t="shared" ca="1" si="96"/>
        <v>0</v>
      </c>
      <c r="E1043" s="42" t="str">
        <f ca="1">_xlfn.IFNA(VLOOKUP(B1043,Rubric[],2+VALUE(LEFT(Type!$B$1,1)),),"")</f>
        <v/>
      </c>
      <c r="F1043" s="42" t="str">
        <f ca="1">_xlfn.IFNA(VLOOKUP(A1043,Table4[[#All],[Id_Serv]:[Dsg_EN Servico]],2+VALUE(LEFT(Type!$B$1,1)),0),"")</f>
        <v/>
      </c>
      <c r="G1043" s="43" t="b">
        <f t="shared" ca="1" si="99"/>
        <v>0</v>
      </c>
      <c r="H1043" s="73">
        <f t="shared" si="100"/>
        <v>16</v>
      </c>
      <c r="I1043" s="73">
        <v>35</v>
      </c>
      <c r="J1043" s="73">
        <v>2</v>
      </c>
      <c r="K1043" s="72" t="str">
        <f t="shared" si="101"/>
        <v/>
      </c>
      <c r="L1043" s="38" t="e">
        <f ca="1">VLOOKUP(B1043,TA_Rubric!$A$1:$G$93,4+LEFT(Type!$B$1,1),)</f>
        <v>#N/A</v>
      </c>
    </row>
    <row r="1044" spans="1:12" ht="63.95" customHeight="1" x14ac:dyDescent="0.25">
      <c r="A1044" s="39" t="str">
        <f t="shared" ca="1" si="97"/>
        <v/>
      </c>
      <c r="B1044" s="39" t="str">
        <f t="shared" ca="1" si="98"/>
        <v/>
      </c>
      <c r="C1044" s="49"/>
      <c r="D1044" s="16" t="b">
        <f t="shared" ca="1" si="96"/>
        <v>0</v>
      </c>
      <c r="E1044" s="42" t="str">
        <f ca="1">_xlfn.IFNA(VLOOKUP(B1044,Rubric[],2+VALUE(LEFT(Type!$B$1,1)),),"")</f>
        <v/>
      </c>
      <c r="F1044" s="42" t="str">
        <f ca="1">_xlfn.IFNA(VLOOKUP(A1044,Table4[[#All],[Id_Serv]:[Dsg_EN Servico]],2+VALUE(LEFT(Type!$B$1,1)),0),"")</f>
        <v/>
      </c>
      <c r="G1044" s="43" t="b">
        <f t="shared" ca="1" si="99"/>
        <v>0</v>
      </c>
      <c r="H1044" s="73">
        <f t="shared" si="100"/>
        <v>16</v>
      </c>
      <c r="I1044" s="73">
        <v>36</v>
      </c>
      <c r="J1044" s="73">
        <v>2</v>
      </c>
      <c r="K1044" s="72" t="str">
        <f t="shared" si="101"/>
        <v/>
      </c>
      <c r="L1044" s="38" t="e">
        <f ca="1">VLOOKUP(B1044,TA_Rubric!$A$1:$G$93,4+LEFT(Type!$B$1,1),)</f>
        <v>#N/A</v>
      </c>
    </row>
    <row r="1045" spans="1:12" ht="63.95" customHeight="1" x14ac:dyDescent="0.25">
      <c r="A1045" s="39" t="str">
        <f t="shared" ca="1" si="97"/>
        <v/>
      </c>
      <c r="B1045" s="39" t="str">
        <f t="shared" ca="1" si="98"/>
        <v/>
      </c>
      <c r="C1045" s="49"/>
      <c r="D1045" s="16" t="b">
        <f t="shared" ca="1" si="96"/>
        <v>0</v>
      </c>
      <c r="E1045" s="42" t="str">
        <f ca="1">_xlfn.IFNA(VLOOKUP(B1045,Rubric[],2+VALUE(LEFT(Type!$B$1,1)),),"")</f>
        <v/>
      </c>
      <c r="F1045" s="42" t="str">
        <f ca="1">_xlfn.IFNA(VLOOKUP(A1045,Table4[[#All],[Id_Serv]:[Dsg_EN Servico]],2+VALUE(LEFT(Type!$B$1,1)),0),"")</f>
        <v/>
      </c>
      <c r="G1045" s="43" t="b">
        <f t="shared" ca="1" si="99"/>
        <v>0</v>
      </c>
      <c r="H1045" s="73">
        <f t="shared" si="100"/>
        <v>16</v>
      </c>
      <c r="I1045" s="73">
        <v>37</v>
      </c>
      <c r="J1045" s="73">
        <v>2</v>
      </c>
      <c r="K1045" s="72" t="str">
        <f t="shared" si="101"/>
        <v/>
      </c>
      <c r="L1045" s="38" t="e">
        <f ca="1">VLOOKUP(B1045,TA_Rubric!$A$1:$G$93,4+LEFT(Type!$B$1,1),)</f>
        <v>#N/A</v>
      </c>
    </row>
    <row r="1046" spans="1:12" ht="63.95" customHeight="1" x14ac:dyDescent="0.25">
      <c r="A1046" s="39" t="str">
        <f t="shared" ca="1" si="97"/>
        <v/>
      </c>
      <c r="B1046" s="39" t="str">
        <f t="shared" ca="1" si="98"/>
        <v/>
      </c>
      <c r="C1046" s="49"/>
      <c r="D1046" s="16" t="b">
        <f t="shared" ca="1" si="96"/>
        <v>0</v>
      </c>
      <c r="E1046" s="42" t="str">
        <f ca="1">_xlfn.IFNA(VLOOKUP(B1046,Rubric[],2+VALUE(LEFT(Type!$B$1,1)),),"")</f>
        <v/>
      </c>
      <c r="F1046" s="42" t="str">
        <f ca="1">_xlfn.IFNA(VLOOKUP(A1046,Table4[[#All],[Id_Serv]:[Dsg_EN Servico]],2+VALUE(LEFT(Type!$B$1,1)),0),"")</f>
        <v/>
      </c>
      <c r="G1046" s="43" t="b">
        <f t="shared" ca="1" si="99"/>
        <v>0</v>
      </c>
      <c r="H1046" s="73">
        <f t="shared" si="100"/>
        <v>16</v>
      </c>
      <c r="I1046" s="73">
        <v>38</v>
      </c>
      <c r="J1046" s="73">
        <v>2</v>
      </c>
      <c r="K1046" s="72" t="str">
        <f t="shared" si="101"/>
        <v/>
      </c>
      <c r="L1046" s="38" t="e">
        <f ca="1">VLOOKUP(B1046,TA_Rubric!$A$1:$G$93,4+LEFT(Type!$B$1,1),)</f>
        <v>#N/A</v>
      </c>
    </row>
    <row r="1047" spans="1:12" ht="63.95" customHeight="1" x14ac:dyDescent="0.25">
      <c r="A1047" s="39" t="str">
        <f t="shared" ca="1" si="97"/>
        <v/>
      </c>
      <c r="B1047" s="39" t="str">
        <f t="shared" ca="1" si="98"/>
        <v/>
      </c>
      <c r="C1047" s="49"/>
      <c r="D1047" s="16" t="b">
        <f t="shared" ca="1" si="96"/>
        <v>0</v>
      </c>
      <c r="E1047" s="42" t="str">
        <f ca="1">_xlfn.IFNA(VLOOKUP(B1047,Rubric[],2+VALUE(LEFT(Type!$B$1,1)),),"")</f>
        <v/>
      </c>
      <c r="F1047" s="42" t="str">
        <f ca="1">_xlfn.IFNA(VLOOKUP(A1047,Table4[[#All],[Id_Serv]:[Dsg_EN Servico]],2+VALUE(LEFT(Type!$B$1,1)),0),"")</f>
        <v/>
      </c>
      <c r="G1047" s="43" t="b">
        <f t="shared" ca="1" si="99"/>
        <v>0</v>
      </c>
      <c r="H1047" s="73">
        <f t="shared" si="100"/>
        <v>16</v>
      </c>
      <c r="I1047" s="73">
        <v>39</v>
      </c>
      <c r="J1047" s="73">
        <v>2</v>
      </c>
      <c r="K1047" s="72" t="str">
        <f t="shared" si="101"/>
        <v/>
      </c>
      <c r="L1047" s="38" t="e">
        <f ca="1">VLOOKUP(B1047,TA_Rubric!$A$1:$G$93,4+LEFT(Type!$B$1,1),)</f>
        <v>#N/A</v>
      </c>
    </row>
    <row r="1048" spans="1:12" ht="63.95" customHeight="1" x14ac:dyDescent="0.25">
      <c r="A1048" s="39" t="str">
        <f t="shared" ca="1" si="97"/>
        <v/>
      </c>
      <c r="B1048" s="39" t="str">
        <f t="shared" ca="1" si="98"/>
        <v/>
      </c>
      <c r="C1048" s="49"/>
      <c r="D1048" s="16" t="b">
        <f t="shared" ca="1" si="96"/>
        <v>0</v>
      </c>
      <c r="E1048" s="42" t="str">
        <f ca="1">_xlfn.IFNA(VLOOKUP(B1048,Rubric[],2+VALUE(LEFT(Type!$B$1,1)),),"")</f>
        <v/>
      </c>
      <c r="F1048" s="42" t="str">
        <f ca="1">_xlfn.IFNA(VLOOKUP(A1048,Table4[[#All],[Id_Serv]:[Dsg_EN Servico]],2+VALUE(LEFT(Type!$B$1,1)),0),"")</f>
        <v/>
      </c>
      <c r="G1048" s="43" t="b">
        <f t="shared" ca="1" si="99"/>
        <v>0</v>
      </c>
      <c r="H1048" s="73">
        <f t="shared" si="100"/>
        <v>16</v>
      </c>
      <c r="I1048" s="73">
        <v>40</v>
      </c>
      <c r="J1048" s="73">
        <v>2</v>
      </c>
      <c r="K1048" s="72" t="str">
        <f t="shared" si="101"/>
        <v/>
      </c>
      <c r="L1048" s="38" t="e">
        <f ca="1">VLOOKUP(B1048,TA_Rubric!$A$1:$G$93,4+LEFT(Type!$B$1,1),)</f>
        <v>#N/A</v>
      </c>
    </row>
    <row r="1049" spans="1:12" ht="63.95" customHeight="1" x14ac:dyDescent="0.25">
      <c r="A1049" s="39" t="str">
        <f t="shared" ca="1" si="97"/>
        <v/>
      </c>
      <c r="B1049" s="39" t="str">
        <f t="shared" ca="1" si="98"/>
        <v/>
      </c>
      <c r="C1049" s="49"/>
      <c r="D1049" s="16" t="b">
        <f t="shared" ca="1" si="96"/>
        <v>0</v>
      </c>
      <c r="E1049" s="42" t="str">
        <f ca="1">_xlfn.IFNA(VLOOKUP(B1049,Rubric[],2+VALUE(LEFT(Type!$B$1,1)),),"")</f>
        <v/>
      </c>
      <c r="F1049" s="42" t="str">
        <f ca="1">_xlfn.IFNA(VLOOKUP(A1049,Table4[[#All],[Id_Serv]:[Dsg_EN Servico]],2+VALUE(LEFT(Type!$B$1,1)),0),"")</f>
        <v/>
      </c>
      <c r="G1049" s="43" t="b">
        <f t="shared" ca="1" si="99"/>
        <v>0</v>
      </c>
      <c r="H1049" s="73">
        <f t="shared" si="100"/>
        <v>16</v>
      </c>
      <c r="I1049" s="73">
        <v>41</v>
      </c>
      <c r="J1049" s="73">
        <v>2</v>
      </c>
      <c r="K1049" s="72" t="str">
        <f t="shared" si="101"/>
        <v/>
      </c>
      <c r="L1049" s="38" t="e">
        <f ca="1">VLOOKUP(B1049,TA_Rubric!$A$1:$G$93,4+LEFT(Type!$B$1,1),)</f>
        <v>#N/A</v>
      </c>
    </row>
    <row r="1050" spans="1:12" ht="63.95" customHeight="1" x14ac:dyDescent="0.25">
      <c r="A1050" s="39" t="str">
        <f t="shared" ca="1" si="97"/>
        <v/>
      </c>
      <c r="B1050" s="39" t="str">
        <f t="shared" ca="1" si="98"/>
        <v/>
      </c>
      <c r="C1050" s="49"/>
      <c r="D1050" s="16" t="b">
        <f t="shared" ca="1" si="96"/>
        <v>0</v>
      </c>
      <c r="E1050" s="42" t="str">
        <f ca="1">_xlfn.IFNA(VLOOKUP(B1050,Rubric[],2+VALUE(LEFT(Type!$B$1,1)),),"")</f>
        <v/>
      </c>
      <c r="F1050" s="42" t="str">
        <f ca="1">_xlfn.IFNA(VLOOKUP(A1050,Table4[[#All],[Id_Serv]:[Dsg_EN Servico]],2+VALUE(LEFT(Type!$B$1,1)),0),"")</f>
        <v/>
      </c>
      <c r="G1050" s="43" t="b">
        <f t="shared" ca="1" si="99"/>
        <v>0</v>
      </c>
      <c r="H1050" s="73">
        <f t="shared" si="100"/>
        <v>16</v>
      </c>
      <c r="I1050" s="73">
        <v>42</v>
      </c>
      <c r="J1050" s="73">
        <v>2</v>
      </c>
      <c r="K1050" s="72" t="str">
        <f t="shared" si="101"/>
        <v/>
      </c>
      <c r="L1050" s="38" t="e">
        <f ca="1">VLOOKUP(B1050,TA_Rubric!$A$1:$G$93,4+LEFT(Type!$B$1,1),)</f>
        <v>#N/A</v>
      </c>
    </row>
    <row r="1051" spans="1:12" ht="63.95" customHeight="1" x14ac:dyDescent="0.25">
      <c r="A1051" s="39" t="str">
        <f t="shared" ca="1" si="97"/>
        <v/>
      </c>
      <c r="B1051" s="39" t="str">
        <f t="shared" ca="1" si="98"/>
        <v/>
      </c>
      <c r="C1051" s="49"/>
      <c r="D1051" s="16" t="b">
        <f t="shared" ca="1" si="96"/>
        <v>0</v>
      </c>
      <c r="E1051" s="42" t="str">
        <f ca="1">_xlfn.IFNA(VLOOKUP(B1051,Rubric[],2+VALUE(LEFT(Type!$B$1,1)),),"")</f>
        <v/>
      </c>
      <c r="F1051" s="42" t="str">
        <f ca="1">_xlfn.IFNA(VLOOKUP(A1051,Table4[[#All],[Id_Serv]:[Dsg_EN Servico]],2+VALUE(LEFT(Type!$B$1,1)),0),"")</f>
        <v/>
      </c>
      <c r="G1051" s="43" t="b">
        <f t="shared" ca="1" si="99"/>
        <v>0</v>
      </c>
      <c r="H1051" s="73">
        <f t="shared" si="100"/>
        <v>16</v>
      </c>
      <c r="I1051" s="73">
        <v>43</v>
      </c>
      <c r="J1051" s="73">
        <v>2</v>
      </c>
      <c r="K1051" s="72" t="str">
        <f t="shared" si="101"/>
        <v/>
      </c>
      <c r="L1051" s="38" t="e">
        <f ca="1">VLOOKUP(B1051,TA_Rubric!$A$1:$G$93,4+LEFT(Type!$B$1,1),)</f>
        <v>#N/A</v>
      </c>
    </row>
    <row r="1052" spans="1:12" ht="63.95" customHeight="1" x14ac:dyDescent="0.25">
      <c r="A1052" s="39" t="str">
        <f t="shared" ca="1" si="97"/>
        <v/>
      </c>
      <c r="B1052" s="39" t="str">
        <f t="shared" ca="1" si="98"/>
        <v/>
      </c>
      <c r="C1052" s="49"/>
      <c r="D1052" s="16" t="b">
        <f t="shared" ca="1" si="96"/>
        <v>0</v>
      </c>
      <c r="E1052" s="42" t="str">
        <f ca="1">_xlfn.IFNA(VLOOKUP(B1052,Rubric[],2+VALUE(LEFT(Type!$B$1,1)),),"")</f>
        <v/>
      </c>
      <c r="F1052" s="42" t="str">
        <f ca="1">_xlfn.IFNA(VLOOKUP(A1052,Table4[[#All],[Id_Serv]:[Dsg_EN Servico]],2+VALUE(LEFT(Type!$B$1,1)),0),"")</f>
        <v/>
      </c>
      <c r="G1052" s="43" t="b">
        <f t="shared" ca="1" si="99"/>
        <v>0</v>
      </c>
      <c r="H1052" s="73">
        <f t="shared" si="100"/>
        <v>16</v>
      </c>
      <c r="I1052" s="73">
        <v>44</v>
      </c>
      <c r="J1052" s="73">
        <v>2</v>
      </c>
      <c r="K1052" s="72" t="str">
        <f t="shared" si="101"/>
        <v/>
      </c>
      <c r="L1052" s="38" t="e">
        <f ca="1">VLOOKUP(B1052,TA_Rubric!$A$1:$G$93,4+LEFT(Type!$B$1,1),)</f>
        <v>#N/A</v>
      </c>
    </row>
    <row r="1053" spans="1:12" ht="63.95" customHeight="1" x14ac:dyDescent="0.25">
      <c r="A1053" s="39" t="str">
        <f t="shared" ca="1" si="97"/>
        <v/>
      </c>
      <c r="B1053" s="39" t="str">
        <f t="shared" ca="1" si="98"/>
        <v/>
      </c>
      <c r="C1053" s="49"/>
      <c r="D1053" s="16" t="b">
        <f t="shared" ca="1" si="96"/>
        <v>0</v>
      </c>
      <c r="E1053" s="42" t="str">
        <f ca="1">_xlfn.IFNA(VLOOKUP(B1053,Rubric[],2+VALUE(LEFT(Type!$B$1,1)),),"")</f>
        <v/>
      </c>
      <c r="F1053" s="42" t="str">
        <f ca="1">_xlfn.IFNA(VLOOKUP(A1053,Table4[[#All],[Id_Serv]:[Dsg_EN Servico]],2+VALUE(LEFT(Type!$B$1,1)),0),"")</f>
        <v/>
      </c>
      <c r="G1053" s="43" t="b">
        <f t="shared" ca="1" si="99"/>
        <v>0</v>
      </c>
      <c r="H1053" s="73">
        <f t="shared" si="100"/>
        <v>16</v>
      </c>
      <c r="I1053" s="73">
        <v>45</v>
      </c>
      <c r="J1053" s="73">
        <v>2</v>
      </c>
      <c r="K1053" s="72" t="str">
        <f t="shared" si="101"/>
        <v/>
      </c>
      <c r="L1053" s="38" t="e">
        <f ca="1">VLOOKUP(B1053,TA_Rubric!$A$1:$G$93,4+LEFT(Type!$B$1,1),)</f>
        <v>#N/A</v>
      </c>
    </row>
    <row r="1054" spans="1:12" ht="63.95" customHeight="1" x14ac:dyDescent="0.25">
      <c r="A1054" s="39" t="str">
        <f t="shared" ca="1" si="97"/>
        <v/>
      </c>
      <c r="B1054" s="39" t="str">
        <f t="shared" ca="1" si="98"/>
        <v/>
      </c>
      <c r="C1054" s="49"/>
      <c r="D1054" s="16" t="b">
        <f t="shared" ref="D1054:D1093" ca="1" si="102">IF(G1054=FALSE,FALSE,IF(ISBLANK(C1054),FALSE,TRUE))</f>
        <v>0</v>
      </c>
      <c r="E1054" s="42" t="str">
        <f ca="1">_xlfn.IFNA(VLOOKUP(B1054,Rubric[],2+VALUE(LEFT(Type!$B$1,1)),),"")</f>
        <v/>
      </c>
      <c r="F1054" s="42" t="str">
        <f ca="1">_xlfn.IFNA(VLOOKUP(A1054,Table4[[#All],[Id_Serv]:[Dsg_EN Servico]],2+VALUE(LEFT(Type!$B$1,1)),0),"")</f>
        <v/>
      </c>
      <c r="G1054" s="43" t="b">
        <f t="shared" ca="1" si="99"/>
        <v>0</v>
      </c>
      <c r="H1054" s="73">
        <f t="shared" si="100"/>
        <v>16</v>
      </c>
      <c r="I1054" s="73">
        <v>46</v>
      </c>
      <c r="J1054" s="73">
        <v>2</v>
      </c>
      <c r="K1054" s="72" t="str">
        <f t="shared" si="101"/>
        <v/>
      </c>
      <c r="L1054" s="38" t="e">
        <f ca="1">VLOOKUP(B1054,TA_Rubric!$A$1:$G$93,4+LEFT(Type!$B$1,1),)</f>
        <v>#N/A</v>
      </c>
    </row>
    <row r="1055" spans="1:12" ht="63.95" customHeight="1" x14ac:dyDescent="0.25">
      <c r="A1055" s="39" t="str">
        <f t="shared" ca="1" si="97"/>
        <v/>
      </c>
      <c r="B1055" s="39" t="str">
        <f t="shared" ca="1" si="98"/>
        <v/>
      </c>
      <c r="C1055" s="49"/>
      <c r="D1055" s="16" t="b">
        <f t="shared" ca="1" si="102"/>
        <v>0</v>
      </c>
      <c r="E1055" s="42" t="str">
        <f ca="1">_xlfn.IFNA(VLOOKUP(B1055,Rubric[],2+VALUE(LEFT(Type!$B$1,1)),),"")</f>
        <v/>
      </c>
      <c r="F1055" s="42" t="str">
        <f ca="1">_xlfn.IFNA(VLOOKUP(A1055,Table4[[#All],[Id_Serv]:[Dsg_EN Servico]],2+VALUE(LEFT(Type!$B$1,1)),0),"")</f>
        <v/>
      </c>
      <c r="G1055" s="43" t="b">
        <f t="shared" ca="1" si="99"/>
        <v>0</v>
      </c>
      <c r="H1055" s="73">
        <f t="shared" si="100"/>
        <v>16</v>
      </c>
      <c r="I1055" s="73">
        <v>47</v>
      </c>
      <c r="J1055" s="73">
        <v>2</v>
      </c>
      <c r="K1055" s="72" t="str">
        <f t="shared" si="101"/>
        <v/>
      </c>
      <c r="L1055" s="38" t="e">
        <f ca="1">VLOOKUP(B1055,TA_Rubric!$A$1:$G$93,4+LEFT(Type!$B$1,1),)</f>
        <v>#N/A</v>
      </c>
    </row>
    <row r="1056" spans="1:12" ht="63.95" customHeight="1" x14ac:dyDescent="0.25">
      <c r="A1056" s="39" t="str">
        <f t="shared" ca="1" si="97"/>
        <v/>
      </c>
      <c r="B1056" s="39" t="str">
        <f t="shared" ca="1" si="98"/>
        <v/>
      </c>
      <c r="C1056" s="49"/>
      <c r="D1056" s="16" t="b">
        <f t="shared" ca="1" si="102"/>
        <v>0</v>
      </c>
      <c r="E1056" s="42" t="str">
        <f ca="1">_xlfn.IFNA(VLOOKUP(B1056,Rubric[],2+VALUE(LEFT(Type!$B$1,1)),),"")</f>
        <v/>
      </c>
      <c r="F1056" s="42" t="str">
        <f ca="1">_xlfn.IFNA(VLOOKUP(A1056,Table4[[#All],[Id_Serv]:[Dsg_EN Servico]],2+VALUE(LEFT(Type!$B$1,1)),0),"")</f>
        <v/>
      </c>
      <c r="G1056" s="43" t="b">
        <f t="shared" ca="1" si="99"/>
        <v>0</v>
      </c>
      <c r="H1056" s="73">
        <f t="shared" si="100"/>
        <v>16</v>
      </c>
      <c r="I1056" s="73">
        <v>48</v>
      </c>
      <c r="J1056" s="73">
        <v>2</v>
      </c>
      <c r="K1056" s="72" t="str">
        <f t="shared" si="101"/>
        <v/>
      </c>
      <c r="L1056" s="38" t="e">
        <f ca="1">VLOOKUP(B1056,TA_Rubric!$A$1:$G$93,4+LEFT(Type!$B$1,1),)</f>
        <v>#N/A</v>
      </c>
    </row>
    <row r="1057" spans="1:12" ht="63.95" customHeight="1" x14ac:dyDescent="0.25">
      <c r="A1057" s="39" t="str">
        <f t="shared" ca="1" si="97"/>
        <v/>
      </c>
      <c r="B1057" s="39" t="str">
        <f t="shared" ca="1" si="98"/>
        <v/>
      </c>
      <c r="C1057" s="49"/>
      <c r="D1057" s="16" t="b">
        <f t="shared" ca="1" si="102"/>
        <v>0</v>
      </c>
      <c r="E1057" s="42" t="str">
        <f ca="1">_xlfn.IFNA(VLOOKUP(B1057,Rubric[],2+VALUE(LEFT(Type!$B$1,1)),),"")</f>
        <v/>
      </c>
      <c r="F1057" s="42" t="str">
        <f ca="1">_xlfn.IFNA(VLOOKUP(A1057,Table4[[#All],[Id_Serv]:[Dsg_EN Servico]],2+VALUE(LEFT(Type!$B$1,1)),0),"")</f>
        <v/>
      </c>
      <c r="G1057" s="43" t="b">
        <f t="shared" ca="1" si="99"/>
        <v>0</v>
      </c>
      <c r="H1057" s="73">
        <f t="shared" si="100"/>
        <v>16</v>
      </c>
      <c r="I1057" s="73">
        <v>49</v>
      </c>
      <c r="J1057" s="73">
        <v>2</v>
      </c>
      <c r="K1057" s="72" t="str">
        <f t="shared" si="101"/>
        <v/>
      </c>
      <c r="L1057" s="38" t="e">
        <f ca="1">VLOOKUP(B1057,TA_Rubric!$A$1:$G$93,4+LEFT(Type!$B$1,1),)</f>
        <v>#N/A</v>
      </c>
    </row>
    <row r="1058" spans="1:12" ht="63.95" customHeight="1" x14ac:dyDescent="0.25">
      <c r="A1058" s="39" t="str">
        <f t="shared" ca="1" si="97"/>
        <v/>
      </c>
      <c r="B1058" s="39" t="str">
        <f t="shared" ca="1" si="98"/>
        <v/>
      </c>
      <c r="C1058" s="49"/>
      <c r="D1058" s="16" t="b">
        <f t="shared" ca="1" si="102"/>
        <v>0</v>
      </c>
      <c r="E1058" s="42" t="str">
        <f ca="1">_xlfn.IFNA(VLOOKUP(B1058,Rubric[],2+VALUE(LEFT(Type!$B$1,1)),),"")</f>
        <v/>
      </c>
      <c r="F1058" s="42" t="str">
        <f ca="1">_xlfn.IFNA(VLOOKUP(A1058,Table4[[#All],[Id_Serv]:[Dsg_EN Servico]],2+VALUE(LEFT(Type!$B$1,1)),0),"")</f>
        <v/>
      </c>
      <c r="G1058" s="43" t="b">
        <f t="shared" ca="1" si="99"/>
        <v>0</v>
      </c>
      <c r="H1058" s="73">
        <f t="shared" si="100"/>
        <v>16</v>
      </c>
      <c r="I1058" s="73">
        <v>50</v>
      </c>
      <c r="J1058" s="73">
        <v>2</v>
      </c>
      <c r="K1058" s="72" t="str">
        <f t="shared" si="101"/>
        <v/>
      </c>
      <c r="L1058" s="38" t="e">
        <f ca="1">VLOOKUP(B1058,TA_Rubric!$A$1:$G$93,4+LEFT(Type!$B$1,1),)</f>
        <v>#N/A</v>
      </c>
    </row>
    <row r="1059" spans="1:12" ht="63.95" customHeight="1" x14ac:dyDescent="0.25">
      <c r="A1059" s="39" t="str">
        <f t="shared" ca="1" si="97"/>
        <v/>
      </c>
      <c r="B1059" s="39" t="str">
        <f t="shared" ca="1" si="98"/>
        <v/>
      </c>
      <c r="C1059" s="49"/>
      <c r="D1059" s="16" t="b">
        <f t="shared" ca="1" si="102"/>
        <v>0</v>
      </c>
      <c r="E1059" s="42" t="str">
        <f ca="1">_xlfn.IFNA(VLOOKUP(B1059,Rubric[],2+VALUE(LEFT(Type!$B$1,1)),),"")</f>
        <v/>
      </c>
      <c r="F1059" s="42" t="str">
        <f ca="1">_xlfn.IFNA(VLOOKUP(A1059,Table4[[#All],[Id_Serv]:[Dsg_EN Servico]],2+VALUE(LEFT(Type!$B$1,1)),0),"")</f>
        <v/>
      </c>
      <c r="G1059" s="43" t="b">
        <f t="shared" ca="1" si="99"/>
        <v>0</v>
      </c>
      <c r="H1059" s="73">
        <f t="shared" si="100"/>
        <v>16</v>
      </c>
      <c r="I1059" s="73">
        <v>51</v>
      </c>
      <c r="J1059" s="73">
        <v>2</v>
      </c>
      <c r="K1059" s="72" t="str">
        <f t="shared" si="101"/>
        <v/>
      </c>
      <c r="L1059" s="38" t="e">
        <f ca="1">VLOOKUP(B1059,TA_Rubric!$A$1:$G$93,4+LEFT(Type!$B$1,1),)</f>
        <v>#N/A</v>
      </c>
    </row>
    <row r="1060" spans="1:12" ht="63.95" customHeight="1" x14ac:dyDescent="0.25">
      <c r="A1060" s="39" t="str">
        <f t="shared" ca="1" si="97"/>
        <v/>
      </c>
      <c r="B1060" s="39" t="str">
        <f t="shared" ca="1" si="98"/>
        <v/>
      </c>
      <c r="C1060" s="49"/>
      <c r="D1060" s="16" t="b">
        <f t="shared" ca="1" si="102"/>
        <v>0</v>
      </c>
      <c r="E1060" s="42" t="str">
        <f ca="1">_xlfn.IFNA(VLOOKUP(B1060,Rubric[],2+VALUE(LEFT(Type!$B$1,1)),),"")</f>
        <v/>
      </c>
      <c r="F1060" s="42" t="str">
        <f ca="1">_xlfn.IFNA(VLOOKUP(A1060,Table4[[#All],[Id_Serv]:[Dsg_EN Servico]],2+VALUE(LEFT(Type!$B$1,1)),0),"")</f>
        <v/>
      </c>
      <c r="G1060" s="43" t="b">
        <f t="shared" ca="1" si="99"/>
        <v>0</v>
      </c>
      <c r="H1060" s="73">
        <f t="shared" si="100"/>
        <v>16</v>
      </c>
      <c r="I1060" s="73">
        <v>52</v>
      </c>
      <c r="J1060" s="73">
        <v>2</v>
      </c>
      <c r="K1060" s="72" t="str">
        <f t="shared" si="101"/>
        <v/>
      </c>
      <c r="L1060" s="38" t="e">
        <f ca="1">VLOOKUP(B1060,TA_Rubric!$A$1:$G$93,4+LEFT(Type!$B$1,1),)</f>
        <v>#N/A</v>
      </c>
    </row>
    <row r="1061" spans="1:12" ht="63.95" customHeight="1" x14ac:dyDescent="0.25">
      <c r="A1061" s="39" t="str">
        <f t="shared" ca="1" si="97"/>
        <v/>
      </c>
      <c r="B1061" s="39" t="str">
        <f t="shared" ca="1" si="98"/>
        <v/>
      </c>
      <c r="C1061" s="49"/>
      <c r="D1061" s="16" t="b">
        <f t="shared" ca="1" si="102"/>
        <v>0</v>
      </c>
      <c r="E1061" s="42" t="str">
        <f ca="1">_xlfn.IFNA(VLOOKUP(B1061,Rubric[],2+VALUE(LEFT(Type!$B$1,1)),),"")</f>
        <v/>
      </c>
      <c r="F1061" s="42" t="str">
        <f ca="1">_xlfn.IFNA(VLOOKUP(A1061,Table4[[#All],[Id_Serv]:[Dsg_EN Servico]],2+VALUE(LEFT(Type!$B$1,1)),0),"")</f>
        <v/>
      </c>
      <c r="G1061" s="43" t="b">
        <f t="shared" ca="1" si="99"/>
        <v>0</v>
      </c>
      <c r="H1061" s="73">
        <f t="shared" si="100"/>
        <v>16</v>
      </c>
      <c r="I1061" s="73">
        <v>53</v>
      </c>
      <c r="J1061" s="73">
        <v>2</v>
      </c>
      <c r="K1061" s="72" t="str">
        <f t="shared" si="101"/>
        <v/>
      </c>
      <c r="L1061" s="38" t="e">
        <f ca="1">VLOOKUP(B1061,TA_Rubric!$A$1:$G$93,4+LEFT(Type!$B$1,1),)</f>
        <v>#N/A</v>
      </c>
    </row>
    <row r="1062" spans="1:12" ht="63.95" customHeight="1" x14ac:dyDescent="0.25">
      <c r="A1062" s="39" t="str">
        <f t="shared" ca="1" si="97"/>
        <v/>
      </c>
      <c r="B1062" s="39" t="str">
        <f t="shared" ca="1" si="98"/>
        <v/>
      </c>
      <c r="C1062" s="49"/>
      <c r="D1062" s="16" t="b">
        <f t="shared" ca="1" si="102"/>
        <v>0</v>
      </c>
      <c r="E1062" s="42" t="str">
        <f ca="1">_xlfn.IFNA(VLOOKUP(B1062,Rubric[],2+VALUE(LEFT(Type!$B$1,1)),),"")</f>
        <v/>
      </c>
      <c r="F1062" s="42" t="str">
        <f ca="1">_xlfn.IFNA(VLOOKUP(A1062,Table4[[#All],[Id_Serv]:[Dsg_EN Servico]],2+VALUE(LEFT(Type!$B$1,1)),0),"")</f>
        <v/>
      </c>
      <c r="G1062" s="43" t="b">
        <f t="shared" ca="1" si="99"/>
        <v>0</v>
      </c>
      <c r="H1062" s="73">
        <f t="shared" si="100"/>
        <v>16</v>
      </c>
      <c r="I1062" s="73">
        <v>54</v>
      </c>
      <c r="J1062" s="73">
        <v>2</v>
      </c>
      <c r="K1062" s="72" t="str">
        <f t="shared" si="101"/>
        <v/>
      </c>
      <c r="L1062" s="38" t="e">
        <f ca="1">VLOOKUP(B1062,TA_Rubric!$A$1:$G$93,4+LEFT(Type!$B$1,1),)</f>
        <v>#N/A</v>
      </c>
    </row>
    <row r="1063" spans="1:12" ht="63.95" customHeight="1" x14ac:dyDescent="0.25">
      <c r="A1063" s="39" t="str">
        <f t="shared" ca="1" si="97"/>
        <v/>
      </c>
      <c r="B1063" s="39" t="str">
        <f t="shared" ca="1" si="98"/>
        <v/>
      </c>
      <c r="C1063" s="49"/>
      <c r="D1063" s="16" t="b">
        <f t="shared" ca="1" si="102"/>
        <v>0</v>
      </c>
      <c r="E1063" s="42" t="str">
        <f ca="1">_xlfn.IFNA(VLOOKUP(B1063,Rubric[],2+VALUE(LEFT(Type!$B$1,1)),),"")</f>
        <v/>
      </c>
      <c r="F1063" s="42" t="str">
        <f ca="1">_xlfn.IFNA(VLOOKUP(A1063,Table4[[#All],[Id_Serv]:[Dsg_EN Servico]],2+VALUE(LEFT(Type!$B$1,1)),0),"")</f>
        <v/>
      </c>
      <c r="G1063" s="43" t="b">
        <f t="shared" ca="1" si="99"/>
        <v>0</v>
      </c>
      <c r="H1063" s="73">
        <f t="shared" si="100"/>
        <v>16</v>
      </c>
      <c r="I1063" s="73">
        <v>55</v>
      </c>
      <c r="J1063" s="73">
        <v>2</v>
      </c>
      <c r="K1063" s="72" t="str">
        <f t="shared" si="101"/>
        <v/>
      </c>
      <c r="L1063" s="38" t="e">
        <f ca="1">VLOOKUP(B1063,TA_Rubric!$A$1:$G$93,4+LEFT(Type!$B$1,1),)</f>
        <v>#N/A</v>
      </c>
    </row>
    <row r="1064" spans="1:12" ht="63.95" customHeight="1" x14ac:dyDescent="0.25">
      <c r="A1064" s="39" t="str">
        <f t="shared" ca="1" si="97"/>
        <v/>
      </c>
      <c r="B1064" s="39" t="str">
        <f t="shared" ca="1" si="98"/>
        <v/>
      </c>
      <c r="C1064" s="49"/>
      <c r="D1064" s="16" t="b">
        <f t="shared" ca="1" si="102"/>
        <v>0</v>
      </c>
      <c r="E1064" s="42" t="str">
        <f ca="1">_xlfn.IFNA(VLOOKUP(B1064,Rubric[],2+VALUE(LEFT(Type!$B$1,1)),),"")</f>
        <v/>
      </c>
      <c r="F1064" s="42" t="str">
        <f ca="1">_xlfn.IFNA(VLOOKUP(A1064,Table4[[#All],[Id_Serv]:[Dsg_EN Servico]],2+VALUE(LEFT(Type!$B$1,1)),0),"")</f>
        <v/>
      </c>
      <c r="G1064" s="43" t="b">
        <f t="shared" ca="1" si="99"/>
        <v>0</v>
      </c>
      <c r="H1064" s="73">
        <f t="shared" si="100"/>
        <v>16</v>
      </c>
      <c r="I1064" s="73">
        <v>56</v>
      </c>
      <c r="J1064" s="73">
        <v>2</v>
      </c>
      <c r="K1064" s="72" t="str">
        <f t="shared" si="101"/>
        <v/>
      </c>
      <c r="L1064" s="38" t="e">
        <f ca="1">VLOOKUP(B1064,TA_Rubric!$A$1:$G$93,4+LEFT(Type!$B$1,1),)</f>
        <v>#N/A</v>
      </c>
    </row>
    <row r="1065" spans="1:12" ht="63.95" customHeight="1" x14ac:dyDescent="0.25">
      <c r="A1065" s="39" t="str">
        <f t="shared" ca="1" si="97"/>
        <v/>
      </c>
      <c r="B1065" s="39" t="str">
        <f t="shared" ca="1" si="98"/>
        <v/>
      </c>
      <c r="C1065" s="49"/>
      <c r="D1065" s="16" t="b">
        <f t="shared" ca="1" si="102"/>
        <v>0</v>
      </c>
      <c r="E1065" s="42" t="str">
        <f ca="1">_xlfn.IFNA(VLOOKUP(B1065,Rubric[],2+VALUE(LEFT(Type!$B$1,1)),),"")</f>
        <v/>
      </c>
      <c r="F1065" s="42" t="str">
        <f ca="1">_xlfn.IFNA(VLOOKUP(A1065,Table4[[#All],[Id_Serv]:[Dsg_EN Servico]],2+VALUE(LEFT(Type!$B$1,1)),0),"")</f>
        <v/>
      </c>
      <c r="G1065" s="43" t="b">
        <f t="shared" ca="1" si="99"/>
        <v>0</v>
      </c>
      <c r="H1065" s="73">
        <f t="shared" si="100"/>
        <v>16</v>
      </c>
      <c r="I1065" s="73">
        <v>57</v>
      </c>
      <c r="J1065" s="73">
        <v>2</v>
      </c>
      <c r="K1065" s="72" t="str">
        <f t="shared" si="101"/>
        <v/>
      </c>
      <c r="L1065" s="38" t="e">
        <f ca="1">VLOOKUP(B1065,TA_Rubric!$A$1:$G$93,4+LEFT(Type!$B$1,1),)</f>
        <v>#N/A</v>
      </c>
    </row>
    <row r="1066" spans="1:12" ht="63.95" customHeight="1" x14ac:dyDescent="0.25">
      <c r="A1066" s="39" t="str">
        <f t="shared" ca="1" si="97"/>
        <v/>
      </c>
      <c r="B1066" s="39" t="str">
        <f t="shared" ca="1" si="98"/>
        <v/>
      </c>
      <c r="C1066" s="49"/>
      <c r="D1066" s="16" t="b">
        <f t="shared" ca="1" si="102"/>
        <v>0</v>
      </c>
      <c r="E1066" s="42" t="str">
        <f ca="1">_xlfn.IFNA(VLOOKUP(B1066,Rubric[],2+VALUE(LEFT(Type!$B$1,1)),),"")</f>
        <v/>
      </c>
      <c r="F1066" s="42" t="str">
        <f ca="1">_xlfn.IFNA(VLOOKUP(A1066,Table4[[#All],[Id_Serv]:[Dsg_EN Servico]],2+VALUE(LEFT(Type!$B$1,1)),0),"")</f>
        <v/>
      </c>
      <c r="G1066" s="43" t="b">
        <f t="shared" ca="1" si="99"/>
        <v>0</v>
      </c>
      <c r="H1066" s="73">
        <f t="shared" si="100"/>
        <v>16</v>
      </c>
      <c r="I1066" s="73">
        <v>58</v>
      </c>
      <c r="J1066" s="73">
        <v>2</v>
      </c>
      <c r="K1066" s="72" t="str">
        <f t="shared" si="101"/>
        <v/>
      </c>
      <c r="L1066" s="38" t="e">
        <f ca="1">VLOOKUP(B1066,TA_Rubric!$A$1:$G$93,4+LEFT(Type!$B$1,1),)</f>
        <v>#N/A</v>
      </c>
    </row>
    <row r="1067" spans="1:12" ht="63.95" customHeight="1" x14ac:dyDescent="0.25">
      <c r="A1067" s="39" t="str">
        <f t="shared" ca="1" si="97"/>
        <v/>
      </c>
      <c r="B1067" s="39" t="str">
        <f t="shared" ca="1" si="98"/>
        <v/>
      </c>
      <c r="C1067" s="49"/>
      <c r="D1067" s="16" t="b">
        <f t="shared" ca="1" si="102"/>
        <v>0</v>
      </c>
      <c r="E1067" s="42" t="str">
        <f ca="1">_xlfn.IFNA(VLOOKUP(B1067,Rubric[],2+VALUE(LEFT(Type!$B$1,1)),),"")</f>
        <v/>
      </c>
      <c r="F1067" s="42" t="str">
        <f ca="1">_xlfn.IFNA(VLOOKUP(A1067,Table4[[#All],[Id_Serv]:[Dsg_EN Servico]],2+VALUE(LEFT(Type!$B$1,1)),0),"")</f>
        <v/>
      </c>
      <c r="G1067" s="43" t="b">
        <f t="shared" ca="1" si="99"/>
        <v>0</v>
      </c>
      <c r="H1067" s="73">
        <f t="shared" si="100"/>
        <v>16</v>
      </c>
      <c r="I1067" s="73">
        <v>59</v>
      </c>
      <c r="J1067" s="73">
        <v>2</v>
      </c>
      <c r="K1067" s="72" t="str">
        <f t="shared" si="101"/>
        <v/>
      </c>
      <c r="L1067" s="38" t="e">
        <f ca="1">VLOOKUP(B1067,TA_Rubric!$A$1:$G$93,4+LEFT(Type!$B$1,1),)</f>
        <v>#N/A</v>
      </c>
    </row>
    <row r="1068" spans="1:12" ht="63.95" customHeight="1" x14ac:dyDescent="0.25">
      <c r="A1068" s="39" t="str">
        <f t="shared" ca="1" si="97"/>
        <v/>
      </c>
      <c r="B1068" s="39" t="str">
        <f t="shared" ca="1" si="98"/>
        <v/>
      </c>
      <c r="C1068" s="49"/>
      <c r="D1068" s="16" t="b">
        <f t="shared" ca="1" si="102"/>
        <v>0</v>
      </c>
      <c r="E1068" s="42" t="str">
        <f ca="1">_xlfn.IFNA(VLOOKUP(B1068,Rubric[],2+VALUE(LEFT(Type!$B$1,1)),),"")</f>
        <v/>
      </c>
      <c r="F1068" s="42" t="str">
        <f ca="1">_xlfn.IFNA(VLOOKUP(A1068,Table4[[#All],[Id_Serv]:[Dsg_EN Servico]],2+VALUE(LEFT(Type!$B$1,1)),0),"")</f>
        <v/>
      </c>
      <c r="G1068" s="43" t="b">
        <f t="shared" ca="1" si="99"/>
        <v>0</v>
      </c>
      <c r="H1068" s="73">
        <f t="shared" si="100"/>
        <v>16</v>
      </c>
      <c r="I1068" s="73">
        <v>60</v>
      </c>
      <c r="J1068" s="73">
        <v>2</v>
      </c>
      <c r="K1068" s="72" t="str">
        <f t="shared" si="101"/>
        <v/>
      </c>
      <c r="L1068" s="38" t="e">
        <f ca="1">VLOOKUP(B1068,TA_Rubric!$A$1:$G$93,4+LEFT(Type!$B$1,1),)</f>
        <v>#N/A</v>
      </c>
    </row>
    <row r="1069" spans="1:12" ht="63.95" customHeight="1" x14ac:dyDescent="0.25">
      <c r="A1069" s="39" t="str">
        <f t="shared" ca="1" si="97"/>
        <v/>
      </c>
      <c r="B1069" s="39" t="str">
        <f t="shared" ca="1" si="98"/>
        <v/>
      </c>
      <c r="C1069" s="49"/>
      <c r="D1069" s="16" t="b">
        <f t="shared" ca="1" si="102"/>
        <v>0</v>
      </c>
      <c r="E1069" s="42" t="str">
        <f ca="1">_xlfn.IFNA(VLOOKUP(B1069,Rubric[],2+VALUE(LEFT(Type!$B$1,1)),),"")</f>
        <v/>
      </c>
      <c r="F1069" s="42" t="str">
        <f ca="1">_xlfn.IFNA(VLOOKUP(A1069,Table4[[#All],[Id_Serv]:[Dsg_EN Servico]],2+VALUE(LEFT(Type!$B$1,1)),0),"")</f>
        <v/>
      </c>
      <c r="G1069" s="43" t="b">
        <f t="shared" ca="1" si="99"/>
        <v>0</v>
      </c>
      <c r="H1069" s="73">
        <f t="shared" si="100"/>
        <v>16</v>
      </c>
      <c r="I1069" s="73">
        <v>61</v>
      </c>
      <c r="J1069" s="73">
        <v>2</v>
      </c>
      <c r="K1069" s="72" t="str">
        <f t="shared" si="101"/>
        <v/>
      </c>
      <c r="L1069" s="38" t="e">
        <f ca="1">VLOOKUP(B1069,TA_Rubric!$A$1:$G$93,4+LEFT(Type!$B$1,1),)</f>
        <v>#N/A</v>
      </c>
    </row>
    <row r="1070" spans="1:12" ht="63.95" customHeight="1" x14ac:dyDescent="0.25">
      <c r="A1070" s="39" t="str">
        <f t="shared" ca="1" si="97"/>
        <v/>
      </c>
      <c r="B1070" s="39" t="str">
        <f t="shared" ca="1" si="98"/>
        <v/>
      </c>
      <c r="C1070" s="49"/>
      <c r="D1070" s="16" t="b">
        <f t="shared" ca="1" si="102"/>
        <v>0</v>
      </c>
      <c r="E1070" s="42" t="str">
        <f ca="1">_xlfn.IFNA(VLOOKUP(B1070,Rubric[],2+VALUE(LEFT(Type!$B$1,1)),),"")</f>
        <v/>
      </c>
      <c r="F1070" s="42" t="str">
        <f ca="1">_xlfn.IFNA(VLOOKUP(A1070,Table4[[#All],[Id_Serv]:[Dsg_EN Servico]],2+VALUE(LEFT(Type!$B$1,1)),0),"")</f>
        <v/>
      </c>
      <c r="G1070" s="43" t="b">
        <f t="shared" ca="1" si="99"/>
        <v>0</v>
      </c>
      <c r="H1070" s="73">
        <f t="shared" si="100"/>
        <v>16</v>
      </c>
      <c r="I1070" s="73">
        <v>62</v>
      </c>
      <c r="J1070" s="73">
        <v>2</v>
      </c>
      <c r="K1070" s="72" t="str">
        <f t="shared" si="101"/>
        <v/>
      </c>
      <c r="L1070" s="38" t="e">
        <f ca="1">VLOOKUP(B1070,TA_Rubric!$A$1:$G$93,4+LEFT(Type!$B$1,1),)</f>
        <v>#N/A</v>
      </c>
    </row>
    <row r="1071" spans="1:12" ht="63.95" customHeight="1" x14ac:dyDescent="0.25">
      <c r="A1071" s="39" t="str">
        <f t="shared" ca="1" si="97"/>
        <v/>
      </c>
      <c r="B1071" s="39" t="str">
        <f t="shared" ca="1" si="98"/>
        <v/>
      </c>
      <c r="C1071" s="49"/>
      <c r="D1071" s="16" t="b">
        <f t="shared" ca="1" si="102"/>
        <v>0</v>
      </c>
      <c r="E1071" s="42" t="str">
        <f ca="1">_xlfn.IFNA(VLOOKUP(B1071,Rubric[],2+VALUE(LEFT(Type!$B$1,1)),),"")</f>
        <v/>
      </c>
      <c r="F1071" s="42" t="str">
        <f ca="1">_xlfn.IFNA(VLOOKUP(A1071,Table4[[#All],[Id_Serv]:[Dsg_EN Servico]],2+VALUE(LEFT(Type!$B$1,1)),0),"")</f>
        <v/>
      </c>
      <c r="G1071" s="43" t="b">
        <f t="shared" ca="1" si="99"/>
        <v>0</v>
      </c>
      <c r="H1071" s="73">
        <f t="shared" si="100"/>
        <v>16</v>
      </c>
      <c r="I1071" s="73">
        <v>63</v>
      </c>
      <c r="J1071" s="73">
        <v>2</v>
      </c>
      <c r="K1071" s="72" t="str">
        <f t="shared" si="101"/>
        <v/>
      </c>
      <c r="L1071" s="38" t="e">
        <f ca="1">VLOOKUP(B1071,TA_Rubric!$A$1:$G$93,4+LEFT(Type!$B$1,1),)</f>
        <v>#N/A</v>
      </c>
    </row>
    <row r="1072" spans="1:12" ht="63.95" customHeight="1" x14ac:dyDescent="0.25">
      <c r="A1072" s="39" t="str">
        <f t="shared" ca="1" si="97"/>
        <v/>
      </c>
      <c r="B1072" s="39" t="str">
        <f t="shared" ca="1" si="98"/>
        <v/>
      </c>
      <c r="C1072" s="49"/>
      <c r="D1072" s="16" t="b">
        <f t="shared" ca="1" si="102"/>
        <v>0</v>
      </c>
      <c r="E1072" s="42" t="str">
        <f ca="1">_xlfn.IFNA(VLOOKUP(B1072,Rubric[],2+VALUE(LEFT(Type!$B$1,1)),),"")</f>
        <v/>
      </c>
      <c r="F1072" s="42" t="str">
        <f ca="1">_xlfn.IFNA(VLOOKUP(A1072,Table4[[#All],[Id_Serv]:[Dsg_EN Servico]],2+VALUE(LEFT(Type!$B$1,1)),0),"")</f>
        <v/>
      </c>
      <c r="G1072" s="43" t="b">
        <f t="shared" ca="1" si="99"/>
        <v>0</v>
      </c>
      <c r="H1072" s="73">
        <f t="shared" si="100"/>
        <v>16</v>
      </c>
      <c r="I1072" s="73">
        <v>64</v>
      </c>
      <c r="J1072" s="73">
        <v>2</v>
      </c>
      <c r="K1072" s="72" t="str">
        <f t="shared" si="101"/>
        <v/>
      </c>
      <c r="L1072" s="38" t="e">
        <f ca="1">VLOOKUP(B1072,TA_Rubric!$A$1:$G$93,4+LEFT(Type!$B$1,1),)</f>
        <v>#N/A</v>
      </c>
    </row>
    <row r="1073" spans="1:12" ht="63.95" customHeight="1" x14ac:dyDescent="0.25">
      <c r="A1073" s="39" t="str">
        <f t="shared" ca="1" si="97"/>
        <v/>
      </c>
      <c r="B1073" s="39" t="str">
        <f t="shared" ca="1" si="98"/>
        <v/>
      </c>
      <c r="C1073" s="49"/>
      <c r="D1073" s="16" t="b">
        <f t="shared" ca="1" si="102"/>
        <v>0</v>
      </c>
      <c r="E1073" s="42" t="str">
        <f ca="1">_xlfn.IFNA(VLOOKUP(B1073,Rubric[],2+VALUE(LEFT(Type!$B$1,1)),),"")</f>
        <v/>
      </c>
      <c r="F1073" s="42" t="str">
        <f ca="1">_xlfn.IFNA(VLOOKUP(A1073,Table4[[#All],[Id_Serv]:[Dsg_EN Servico]],2+VALUE(LEFT(Type!$B$1,1)),0),"")</f>
        <v/>
      </c>
      <c r="G1073" s="43" t="b">
        <f t="shared" ca="1" si="99"/>
        <v>0</v>
      </c>
      <c r="H1073" s="73">
        <f t="shared" si="100"/>
        <v>16</v>
      </c>
      <c r="I1073" s="73">
        <v>65</v>
      </c>
      <c r="J1073" s="73">
        <v>2</v>
      </c>
      <c r="K1073" s="72" t="str">
        <f t="shared" si="101"/>
        <v/>
      </c>
      <c r="L1073" s="38" t="e">
        <f ca="1">VLOOKUP(B1073,TA_Rubric!$A$1:$G$93,4+LEFT(Type!$B$1,1),)</f>
        <v>#N/A</v>
      </c>
    </row>
    <row r="1074" spans="1:12" ht="63.95" customHeight="1" x14ac:dyDescent="0.25">
      <c r="A1074" s="39" t="str">
        <f t="shared" ca="1" si="97"/>
        <v/>
      </c>
      <c r="B1074" s="39" t="str">
        <f t="shared" ca="1" si="98"/>
        <v/>
      </c>
      <c r="C1074" s="49"/>
      <c r="D1074" s="16" t="b">
        <f t="shared" ca="1" si="102"/>
        <v>0</v>
      </c>
      <c r="E1074" s="42" t="str">
        <f ca="1">_xlfn.IFNA(VLOOKUP(B1074,Rubric[],2+VALUE(LEFT(Type!$B$1,1)),),"")</f>
        <v/>
      </c>
      <c r="F1074" s="42" t="str">
        <f ca="1">_xlfn.IFNA(VLOOKUP(A1074,Table4[[#All],[Id_Serv]:[Dsg_EN Servico]],2+VALUE(LEFT(Type!$B$1,1)),0),"")</f>
        <v/>
      </c>
      <c r="G1074" s="43" t="b">
        <f t="shared" ca="1" si="99"/>
        <v>0</v>
      </c>
      <c r="H1074" s="73">
        <f t="shared" si="100"/>
        <v>16</v>
      </c>
      <c r="I1074" s="73">
        <v>66</v>
      </c>
      <c r="J1074" s="73">
        <v>2</v>
      </c>
      <c r="K1074" s="72" t="str">
        <f t="shared" si="101"/>
        <v/>
      </c>
      <c r="L1074" s="38" t="e">
        <f ca="1">VLOOKUP(B1074,TA_Rubric!$A$1:$G$93,4+LEFT(Type!$B$1,1),)</f>
        <v>#N/A</v>
      </c>
    </row>
    <row r="1075" spans="1:12" ht="63.95" customHeight="1" x14ac:dyDescent="0.25">
      <c r="A1075" s="39" t="str">
        <f t="shared" ca="1" si="97"/>
        <v/>
      </c>
      <c r="B1075" s="39" t="str">
        <f t="shared" ca="1" si="98"/>
        <v/>
      </c>
      <c r="C1075" s="49"/>
      <c r="D1075" s="16" t="b">
        <f t="shared" ca="1" si="102"/>
        <v>0</v>
      </c>
      <c r="E1075" s="42" t="str">
        <f ca="1">_xlfn.IFNA(VLOOKUP(B1075,Rubric[],2+VALUE(LEFT(Type!$B$1,1)),),"")</f>
        <v/>
      </c>
      <c r="F1075" s="42" t="str">
        <f ca="1">_xlfn.IFNA(VLOOKUP(A1075,Table4[[#All],[Id_Serv]:[Dsg_EN Servico]],2+VALUE(LEFT(Type!$B$1,1)),0),"")</f>
        <v/>
      </c>
      <c r="G1075" s="43" t="b">
        <f t="shared" ca="1" si="99"/>
        <v>0</v>
      </c>
      <c r="H1075" s="73">
        <f t="shared" si="100"/>
        <v>16</v>
      </c>
      <c r="I1075" s="73">
        <v>67</v>
      </c>
      <c r="J1075" s="73">
        <v>2</v>
      </c>
      <c r="K1075" s="72" t="str">
        <f t="shared" si="101"/>
        <v/>
      </c>
      <c r="L1075" s="38" t="e">
        <f ca="1">VLOOKUP(B1075,TA_Rubric!$A$1:$G$93,4+LEFT(Type!$B$1,1),)</f>
        <v>#N/A</v>
      </c>
    </row>
    <row r="1076" spans="1:12" ht="63.95" customHeight="1" x14ac:dyDescent="0.25">
      <c r="A1076" s="39" t="str">
        <f t="shared" ca="1" si="97"/>
        <v/>
      </c>
      <c r="B1076" s="39" t="str">
        <f t="shared" ca="1" si="98"/>
        <v/>
      </c>
      <c r="C1076" s="49"/>
      <c r="D1076" s="16" t="b">
        <f t="shared" ca="1" si="102"/>
        <v>0</v>
      </c>
      <c r="E1076" s="42" t="str">
        <f ca="1">_xlfn.IFNA(VLOOKUP(B1076,Rubric[],2+VALUE(LEFT(Type!$B$1,1)),),"")</f>
        <v/>
      </c>
      <c r="F1076" s="42" t="str">
        <f ca="1">_xlfn.IFNA(VLOOKUP(A1076,Table4[[#All],[Id_Serv]:[Dsg_EN Servico]],2+VALUE(LEFT(Type!$B$1,1)),0),"")</f>
        <v/>
      </c>
      <c r="G1076" s="43" t="b">
        <f t="shared" ca="1" si="99"/>
        <v>0</v>
      </c>
      <c r="H1076" s="73">
        <f t="shared" si="100"/>
        <v>16</v>
      </c>
      <c r="I1076" s="73">
        <v>68</v>
      </c>
      <c r="J1076" s="73">
        <v>2</v>
      </c>
      <c r="K1076" s="72" t="str">
        <f t="shared" si="101"/>
        <v/>
      </c>
      <c r="L1076" s="38" t="e">
        <f ca="1">VLOOKUP(B1076,TA_Rubric!$A$1:$G$93,4+LEFT(Type!$B$1,1),)</f>
        <v>#N/A</v>
      </c>
    </row>
    <row r="1077" spans="1:12" ht="63.95" customHeight="1" x14ac:dyDescent="0.25">
      <c r="A1077" s="39" t="str">
        <f t="shared" ca="1" si="97"/>
        <v/>
      </c>
      <c r="B1077" s="39" t="str">
        <f t="shared" ca="1" si="98"/>
        <v/>
      </c>
      <c r="C1077" s="49"/>
      <c r="D1077" s="16" t="b">
        <f t="shared" ca="1" si="102"/>
        <v>0</v>
      </c>
      <c r="E1077" s="42" t="str">
        <f ca="1">_xlfn.IFNA(VLOOKUP(B1077,Rubric[],2+VALUE(LEFT(Type!$B$1,1)),),"")</f>
        <v/>
      </c>
      <c r="F1077" s="42" t="str">
        <f ca="1">_xlfn.IFNA(VLOOKUP(A1077,Table4[[#All],[Id_Serv]:[Dsg_EN Servico]],2+VALUE(LEFT(Type!$B$1,1)),0),"")</f>
        <v/>
      </c>
      <c r="G1077" s="43" t="b">
        <f t="shared" ca="1" si="99"/>
        <v>0</v>
      </c>
      <c r="H1077" s="73">
        <f t="shared" si="100"/>
        <v>16</v>
      </c>
      <c r="I1077" s="73">
        <v>69</v>
      </c>
      <c r="J1077" s="73">
        <v>2</v>
      </c>
      <c r="K1077" s="72" t="str">
        <f t="shared" si="101"/>
        <v/>
      </c>
      <c r="L1077" s="38" t="e">
        <f ca="1">VLOOKUP(B1077,TA_Rubric!$A$1:$G$93,4+LEFT(Type!$B$1,1),)</f>
        <v>#N/A</v>
      </c>
    </row>
    <row r="1078" spans="1:12" ht="63.95" customHeight="1" x14ac:dyDescent="0.25">
      <c r="A1078" s="39" t="str">
        <f t="shared" ca="1" si="97"/>
        <v/>
      </c>
      <c r="B1078" s="39" t="str">
        <f t="shared" ca="1" si="98"/>
        <v/>
      </c>
      <c r="C1078" s="49"/>
      <c r="D1078" s="16" t="b">
        <f t="shared" ca="1" si="102"/>
        <v>0</v>
      </c>
      <c r="E1078" s="42" t="str">
        <f ca="1">_xlfn.IFNA(VLOOKUP(B1078,Rubric[],2+VALUE(LEFT(Type!$B$1,1)),),"")</f>
        <v/>
      </c>
      <c r="F1078" s="42" t="str">
        <f ca="1">_xlfn.IFNA(VLOOKUP(A1078,Table4[[#All],[Id_Serv]:[Dsg_EN Servico]],2+VALUE(LEFT(Type!$B$1,1)),0),"")</f>
        <v/>
      </c>
      <c r="G1078" s="43" t="b">
        <f t="shared" ca="1" si="99"/>
        <v>0</v>
      </c>
      <c r="H1078" s="73">
        <f t="shared" si="100"/>
        <v>16</v>
      </c>
      <c r="I1078" s="73">
        <v>70</v>
      </c>
      <c r="J1078" s="73">
        <v>2</v>
      </c>
      <c r="K1078" s="72" t="str">
        <f t="shared" si="101"/>
        <v/>
      </c>
      <c r="L1078" s="38" t="e">
        <f ca="1">VLOOKUP(B1078,TA_Rubric!$A$1:$G$93,4+LEFT(Type!$B$1,1),)</f>
        <v>#N/A</v>
      </c>
    </row>
    <row r="1079" spans="1:12" ht="63.95" customHeight="1" x14ac:dyDescent="0.25">
      <c r="A1079" s="39" t="str">
        <f t="shared" ca="1" si="97"/>
        <v/>
      </c>
      <c r="B1079" s="39" t="str">
        <f t="shared" ca="1" si="98"/>
        <v/>
      </c>
      <c r="C1079" s="49"/>
      <c r="D1079" s="16" t="b">
        <f t="shared" ca="1" si="102"/>
        <v>0</v>
      </c>
      <c r="E1079" s="42" t="str">
        <f ca="1">_xlfn.IFNA(VLOOKUP(B1079,Rubric[],2+VALUE(LEFT(Type!$B$1,1)),),"")</f>
        <v/>
      </c>
      <c r="F1079" s="42" t="str">
        <f ca="1">_xlfn.IFNA(VLOOKUP(A1079,Table4[[#All],[Id_Serv]:[Dsg_EN Servico]],2+VALUE(LEFT(Type!$B$1,1)),0),"")</f>
        <v/>
      </c>
      <c r="G1079" s="43" t="b">
        <f t="shared" ca="1" si="99"/>
        <v>0</v>
      </c>
      <c r="H1079" s="73">
        <f t="shared" si="100"/>
        <v>16</v>
      </c>
      <c r="I1079" s="73">
        <v>71</v>
      </c>
      <c r="J1079" s="73">
        <v>2</v>
      </c>
      <c r="K1079" s="72" t="str">
        <f t="shared" si="101"/>
        <v/>
      </c>
      <c r="L1079" s="38" t="e">
        <f ca="1">VLOOKUP(B1079,TA_Rubric!$A$1:$G$93,4+LEFT(Type!$B$1,1),)</f>
        <v>#N/A</v>
      </c>
    </row>
    <row r="1080" spans="1:12" ht="63.95" customHeight="1" x14ac:dyDescent="0.25">
      <c r="A1080" s="39" t="str">
        <f t="shared" ca="1" si="97"/>
        <v/>
      </c>
      <c r="B1080" s="39" t="str">
        <f t="shared" ca="1" si="98"/>
        <v/>
      </c>
      <c r="C1080" s="49"/>
      <c r="D1080" s="16" t="b">
        <f t="shared" ca="1" si="102"/>
        <v>0</v>
      </c>
      <c r="E1080" s="42" t="str">
        <f ca="1">_xlfn.IFNA(VLOOKUP(B1080,Rubric[],2+VALUE(LEFT(Type!$B$1,1)),),"")</f>
        <v/>
      </c>
      <c r="F1080" s="42" t="str">
        <f ca="1">_xlfn.IFNA(VLOOKUP(A1080,Table4[[#All],[Id_Serv]:[Dsg_EN Servico]],2+VALUE(LEFT(Type!$B$1,1)),0),"")</f>
        <v/>
      </c>
      <c r="G1080" s="43" t="b">
        <f t="shared" ca="1" si="99"/>
        <v>0</v>
      </c>
      <c r="H1080" s="73">
        <f t="shared" si="100"/>
        <v>16</v>
      </c>
      <c r="I1080" s="73">
        <v>72</v>
      </c>
      <c r="J1080" s="73">
        <v>2</v>
      </c>
      <c r="K1080" s="72" t="str">
        <f t="shared" si="101"/>
        <v/>
      </c>
      <c r="L1080" s="38" t="e">
        <f ca="1">VLOOKUP(B1080,TA_Rubric!$A$1:$G$93,4+LEFT(Type!$B$1,1),)</f>
        <v>#N/A</v>
      </c>
    </row>
    <row r="1081" spans="1:12" ht="63.95" customHeight="1" x14ac:dyDescent="0.25">
      <c r="A1081" s="39" t="str">
        <f t="shared" ca="1" si="97"/>
        <v/>
      </c>
      <c r="B1081" s="39" t="str">
        <f t="shared" ca="1" si="98"/>
        <v/>
      </c>
      <c r="C1081" s="49"/>
      <c r="D1081" s="16" t="b">
        <f t="shared" ca="1" si="102"/>
        <v>0</v>
      </c>
      <c r="E1081" s="42" t="str">
        <f ca="1">_xlfn.IFNA(VLOOKUP(B1081,Rubric[],2+VALUE(LEFT(Type!$B$1,1)),),"")</f>
        <v/>
      </c>
      <c r="F1081" s="42" t="str">
        <f ca="1">_xlfn.IFNA(VLOOKUP(A1081,Table4[[#All],[Id_Serv]:[Dsg_EN Servico]],2+VALUE(LEFT(Type!$B$1,1)),0),"")</f>
        <v/>
      </c>
      <c r="G1081" s="43" t="b">
        <f t="shared" ca="1" si="99"/>
        <v>0</v>
      </c>
      <c r="H1081" s="73">
        <f t="shared" si="100"/>
        <v>16</v>
      </c>
      <c r="I1081" s="73">
        <v>73</v>
      </c>
      <c r="J1081" s="73">
        <v>2</v>
      </c>
      <c r="K1081" s="72" t="str">
        <f t="shared" si="101"/>
        <v/>
      </c>
      <c r="L1081" s="38" t="e">
        <f ca="1">VLOOKUP(B1081,TA_Rubric!$A$1:$G$93,4+LEFT(Type!$B$1,1),)</f>
        <v>#N/A</v>
      </c>
    </row>
    <row r="1082" spans="1:12" ht="63.95" customHeight="1" x14ac:dyDescent="0.25">
      <c r="A1082" s="39" t="str">
        <f t="shared" ca="1" si="97"/>
        <v/>
      </c>
      <c r="B1082" s="39" t="str">
        <f t="shared" ca="1" si="98"/>
        <v/>
      </c>
      <c r="C1082" s="49"/>
      <c r="D1082" s="16" t="b">
        <f t="shared" ca="1" si="102"/>
        <v>0</v>
      </c>
      <c r="E1082" s="42" t="str">
        <f ca="1">_xlfn.IFNA(VLOOKUP(B1082,Rubric[],2+VALUE(LEFT(Type!$B$1,1)),),"")</f>
        <v/>
      </c>
      <c r="F1082" s="42" t="str">
        <f ca="1">_xlfn.IFNA(VLOOKUP(A1082,Table4[[#All],[Id_Serv]:[Dsg_EN Servico]],2+VALUE(LEFT(Type!$B$1,1)),0),"")</f>
        <v/>
      </c>
      <c r="G1082" s="43" t="b">
        <f t="shared" ca="1" si="99"/>
        <v>0</v>
      </c>
      <c r="H1082" s="73">
        <f t="shared" si="100"/>
        <v>16</v>
      </c>
      <c r="I1082" s="73">
        <v>74</v>
      </c>
      <c r="J1082" s="73">
        <v>2</v>
      </c>
      <c r="K1082" s="72" t="str">
        <f t="shared" si="101"/>
        <v/>
      </c>
      <c r="L1082" s="38" t="e">
        <f ca="1">VLOOKUP(B1082,TA_Rubric!$A$1:$G$93,4+LEFT(Type!$B$1,1),)</f>
        <v>#N/A</v>
      </c>
    </row>
    <row r="1083" spans="1:12" ht="63.95" customHeight="1" x14ac:dyDescent="0.25">
      <c r="A1083" s="39" t="str">
        <f t="shared" ca="1" si="97"/>
        <v/>
      </c>
      <c r="B1083" s="39" t="str">
        <f t="shared" ca="1" si="98"/>
        <v/>
      </c>
      <c r="C1083" s="49"/>
      <c r="D1083" s="16" t="b">
        <f t="shared" ca="1" si="102"/>
        <v>0</v>
      </c>
      <c r="E1083" s="42" t="str">
        <f ca="1">_xlfn.IFNA(VLOOKUP(B1083,Rubric[],2+VALUE(LEFT(Type!$B$1,1)),),"")</f>
        <v/>
      </c>
      <c r="F1083" s="42" t="str">
        <f ca="1">_xlfn.IFNA(VLOOKUP(A1083,Table4[[#All],[Id_Serv]:[Dsg_EN Servico]],2+VALUE(LEFT(Type!$B$1,1)),0),"")</f>
        <v/>
      </c>
      <c r="G1083" s="43" t="b">
        <f t="shared" ca="1" si="99"/>
        <v>0</v>
      </c>
      <c r="H1083" s="73">
        <f t="shared" si="100"/>
        <v>16</v>
      </c>
      <c r="I1083" s="73">
        <v>75</v>
      </c>
      <c r="J1083" s="73">
        <v>2</v>
      </c>
      <c r="K1083" s="72" t="str">
        <f t="shared" si="101"/>
        <v/>
      </c>
      <c r="L1083" s="38" t="e">
        <f ca="1">VLOOKUP(B1083,TA_Rubric!$A$1:$G$93,4+LEFT(Type!$B$1,1),)</f>
        <v>#N/A</v>
      </c>
    </row>
    <row r="1084" spans="1:12" ht="63.95" customHeight="1" x14ac:dyDescent="0.25">
      <c r="A1084" s="39" t="str">
        <f t="shared" ca="1" si="97"/>
        <v/>
      </c>
      <c r="B1084" s="39" t="str">
        <f t="shared" ca="1" si="98"/>
        <v/>
      </c>
      <c r="C1084" s="49"/>
      <c r="D1084" s="16" t="b">
        <f t="shared" ca="1" si="102"/>
        <v>0</v>
      </c>
      <c r="E1084" s="42" t="str">
        <f ca="1">_xlfn.IFNA(VLOOKUP(B1084,Rubric[],2+VALUE(LEFT(Type!$B$1,1)),),"")</f>
        <v/>
      </c>
      <c r="F1084" s="42" t="str">
        <f ca="1">_xlfn.IFNA(VLOOKUP(A1084,Table4[[#All],[Id_Serv]:[Dsg_EN Servico]],2+VALUE(LEFT(Type!$B$1,1)),0),"")</f>
        <v/>
      </c>
      <c r="G1084" s="43" t="b">
        <f t="shared" ca="1" si="99"/>
        <v>0</v>
      </c>
      <c r="H1084" s="73">
        <f t="shared" si="100"/>
        <v>16</v>
      </c>
      <c r="I1084" s="73">
        <v>76</v>
      </c>
      <c r="J1084" s="73">
        <v>2</v>
      </c>
      <c r="K1084" s="72" t="str">
        <f t="shared" si="101"/>
        <v/>
      </c>
      <c r="L1084" s="38" t="e">
        <f ca="1">VLOOKUP(B1084,TA_Rubric!$A$1:$G$93,4+LEFT(Type!$B$1,1),)</f>
        <v>#N/A</v>
      </c>
    </row>
    <row r="1085" spans="1:12" ht="63.95" customHeight="1" x14ac:dyDescent="0.25">
      <c r="A1085" s="39" t="str">
        <f t="shared" ca="1" si="97"/>
        <v/>
      </c>
      <c r="B1085" s="39" t="str">
        <f t="shared" ca="1" si="98"/>
        <v/>
      </c>
      <c r="C1085" s="49"/>
      <c r="D1085" s="16" t="b">
        <f t="shared" ca="1" si="102"/>
        <v>0</v>
      </c>
      <c r="E1085" s="42" t="str">
        <f ca="1">_xlfn.IFNA(VLOOKUP(B1085,Rubric[],2+VALUE(LEFT(Type!$B$1,1)),),"")</f>
        <v/>
      </c>
      <c r="F1085" s="42" t="str">
        <f ca="1">_xlfn.IFNA(VLOOKUP(A1085,Table4[[#All],[Id_Serv]:[Dsg_EN Servico]],2+VALUE(LEFT(Type!$B$1,1)),0),"")</f>
        <v/>
      </c>
      <c r="G1085" s="43" t="b">
        <f t="shared" ca="1" si="99"/>
        <v>0</v>
      </c>
      <c r="H1085" s="73">
        <f t="shared" si="100"/>
        <v>16</v>
      </c>
      <c r="I1085" s="73">
        <v>77</v>
      </c>
      <c r="J1085" s="73">
        <v>2</v>
      </c>
      <c r="K1085" s="72" t="str">
        <f t="shared" si="101"/>
        <v/>
      </c>
      <c r="L1085" s="38" t="e">
        <f ca="1">VLOOKUP(B1085,TA_Rubric!$A$1:$G$93,4+LEFT(Type!$B$1,1),)</f>
        <v>#N/A</v>
      </c>
    </row>
    <row r="1086" spans="1:12" ht="63.95" customHeight="1" x14ac:dyDescent="0.25">
      <c r="A1086" s="39" t="str">
        <f t="shared" ca="1" si="97"/>
        <v/>
      </c>
      <c r="B1086" s="39" t="str">
        <f t="shared" ca="1" si="98"/>
        <v/>
      </c>
      <c r="C1086" s="49"/>
      <c r="D1086" s="16" t="b">
        <f t="shared" ca="1" si="102"/>
        <v>0</v>
      </c>
      <c r="E1086" s="42" t="str">
        <f ca="1">_xlfn.IFNA(VLOOKUP(B1086,Rubric[],2+VALUE(LEFT(Type!$B$1,1)),),"")</f>
        <v/>
      </c>
      <c r="F1086" s="42" t="str">
        <f ca="1">_xlfn.IFNA(VLOOKUP(A1086,Table4[[#All],[Id_Serv]:[Dsg_EN Servico]],2+VALUE(LEFT(Type!$B$1,1)),0),"")</f>
        <v/>
      </c>
      <c r="G1086" s="43" t="b">
        <f t="shared" ca="1" si="99"/>
        <v>0</v>
      </c>
      <c r="H1086" s="73">
        <f t="shared" si="100"/>
        <v>16</v>
      </c>
      <c r="I1086" s="73">
        <v>78</v>
      </c>
      <c r="J1086" s="73">
        <v>2</v>
      </c>
      <c r="K1086" s="72" t="str">
        <f t="shared" si="101"/>
        <v/>
      </c>
      <c r="L1086" s="38" t="e">
        <f ca="1">VLOOKUP(B1086,TA_Rubric!$A$1:$G$93,4+LEFT(Type!$B$1,1),)</f>
        <v>#N/A</v>
      </c>
    </row>
    <row r="1087" spans="1:12" ht="63.95" customHeight="1" x14ac:dyDescent="0.25">
      <c r="A1087" s="39" t="str">
        <f t="shared" ca="1" si="97"/>
        <v/>
      </c>
      <c r="B1087" s="39" t="str">
        <f t="shared" ca="1" si="98"/>
        <v/>
      </c>
      <c r="C1087" s="49"/>
      <c r="D1087" s="13" t="b">
        <f t="shared" ca="1" si="102"/>
        <v>0</v>
      </c>
      <c r="E1087" s="42" t="str">
        <f ca="1">_xlfn.IFNA(VLOOKUP(B1087,Rubric[],2+VALUE(LEFT(Type!$B$1,1)),),"")</f>
        <v/>
      </c>
      <c r="F1087" s="42" t="str">
        <f ca="1">_xlfn.IFNA(VLOOKUP(A1087,Table4[[#All],[Id_Serv]:[Dsg_EN Servico]],2+VALUE(LEFT(Type!$B$1,1)),0),"")</f>
        <v/>
      </c>
      <c r="G1087" s="43" t="b">
        <f t="shared" ca="1" si="99"/>
        <v>0</v>
      </c>
      <c r="H1087" s="73">
        <f t="shared" si="100"/>
        <v>16</v>
      </c>
      <c r="I1087" s="73">
        <v>79</v>
      </c>
      <c r="J1087" s="73">
        <v>2</v>
      </c>
      <c r="K1087" s="72" t="str">
        <f t="shared" si="101"/>
        <v/>
      </c>
      <c r="L1087" s="38" t="e">
        <f ca="1">VLOOKUP(B1087,TA_Rubric!$A$1:$G$93,4+LEFT(Type!$B$1,1),)</f>
        <v>#N/A</v>
      </c>
    </row>
    <row r="1088" spans="1:12" ht="63.95" customHeight="1" x14ac:dyDescent="0.25">
      <c r="A1088" s="39" t="str">
        <f t="shared" ca="1" si="97"/>
        <v/>
      </c>
      <c r="B1088" s="39" t="str">
        <f t="shared" ca="1" si="98"/>
        <v/>
      </c>
      <c r="C1088" s="49"/>
      <c r="D1088" s="13" t="b">
        <f t="shared" ca="1" si="102"/>
        <v>0</v>
      </c>
      <c r="E1088" s="42" t="str">
        <f ca="1">_xlfn.IFNA(VLOOKUP(B1088,Rubric[],2+VALUE(LEFT(Type!$B$1,1)),),"")</f>
        <v/>
      </c>
      <c r="F1088" s="42" t="str">
        <f ca="1">_xlfn.IFNA(VLOOKUP(A1088,Table4[[#All],[Id_Serv]:[Dsg_EN Servico]],2+VALUE(LEFT(Type!$B$1,1)),0),"")</f>
        <v/>
      </c>
      <c r="G1088" s="43" t="b">
        <f t="shared" ca="1" si="99"/>
        <v>0</v>
      </c>
      <c r="H1088" s="73">
        <f t="shared" si="100"/>
        <v>16</v>
      </c>
      <c r="I1088" s="73">
        <v>80</v>
      </c>
      <c r="J1088" s="73">
        <v>2</v>
      </c>
      <c r="K1088" s="72" t="str">
        <f t="shared" si="101"/>
        <v/>
      </c>
      <c r="L1088" s="38" t="e">
        <f ca="1">VLOOKUP(B1088,TA_Rubric!$A$1:$G$93,4+LEFT(Type!$B$1,1),)</f>
        <v>#N/A</v>
      </c>
    </row>
    <row r="1089" spans="1:12" ht="63.95" customHeight="1" x14ac:dyDescent="0.25">
      <c r="A1089" s="39" t="str">
        <f t="shared" ca="1" si="97"/>
        <v/>
      </c>
      <c r="B1089" s="39" t="str">
        <f t="shared" ca="1" si="98"/>
        <v/>
      </c>
      <c r="C1089" s="49"/>
      <c r="D1089" s="13" t="b">
        <f t="shared" ca="1" si="102"/>
        <v>0</v>
      </c>
      <c r="E1089" s="42" t="str">
        <f ca="1">_xlfn.IFNA(VLOOKUP(B1089,Rubric[],2+VALUE(LEFT(Type!$B$1,1)),),"")</f>
        <v/>
      </c>
      <c r="F1089" s="42" t="str">
        <f ca="1">_xlfn.IFNA(VLOOKUP(A1089,Table4[[#All],[Id_Serv]:[Dsg_EN Servico]],2+VALUE(LEFT(Type!$B$1,1)),0),"")</f>
        <v/>
      </c>
      <c r="G1089" s="43" t="b">
        <f t="shared" ca="1" si="99"/>
        <v>0</v>
      </c>
      <c r="H1089" s="73">
        <f t="shared" si="100"/>
        <v>16</v>
      </c>
      <c r="I1089" s="73">
        <v>81</v>
      </c>
      <c r="J1089" s="73">
        <v>2</v>
      </c>
      <c r="K1089" s="72" t="str">
        <f t="shared" si="101"/>
        <v/>
      </c>
      <c r="L1089" s="38" t="e">
        <f ca="1">VLOOKUP(B1089,TA_Rubric!$A$1:$G$93,4+LEFT(Type!$B$1,1),)</f>
        <v>#N/A</v>
      </c>
    </row>
    <row r="1090" spans="1:12" ht="63.95" customHeight="1" x14ac:dyDescent="0.25">
      <c r="A1090" s="39" t="str">
        <f t="shared" ca="1" si="97"/>
        <v/>
      </c>
      <c r="B1090" s="39" t="str">
        <f t="shared" ref="B1090:B1093" ca="1" si="103">IF(A1090="","",I1090)</f>
        <v/>
      </c>
      <c r="C1090" s="49"/>
      <c r="D1090" s="13" t="b">
        <f t="shared" ca="1" si="102"/>
        <v>0</v>
      </c>
      <c r="E1090" s="42" t="str">
        <f ca="1">_xlfn.IFNA(VLOOKUP(B1090,Rubric[],2+VALUE(LEFT(Type!$B$1,1)),),"")</f>
        <v/>
      </c>
      <c r="F1090" s="42" t="str">
        <f ca="1">_xlfn.IFNA(VLOOKUP(A1090,Table4[[#All],[Id_Serv]:[Dsg_EN Servico]],2+VALUE(LEFT(Type!$B$1,1)),0),"")</f>
        <v/>
      </c>
      <c r="G1090" s="43" t="b">
        <f t="shared" ref="G1090:G1093" ca="1" si="104">IF(A1090="",FALSE,INDIRECT("Type!"&amp;ADDRESS(H1090,J1090+2)))</f>
        <v>0</v>
      </c>
      <c r="H1090" s="73">
        <f t="shared" si="100"/>
        <v>16</v>
      </c>
      <c r="I1090" s="73">
        <v>82</v>
      </c>
      <c r="J1090" s="73">
        <v>2</v>
      </c>
      <c r="K1090" s="72" t="str">
        <f t="shared" si="101"/>
        <v/>
      </c>
      <c r="L1090" s="38" t="e">
        <f ca="1">VLOOKUP(B1090,TA_Rubric!$A$1:$G$93,4+LEFT(Type!$B$1,1),)</f>
        <v>#N/A</v>
      </c>
    </row>
    <row r="1091" spans="1:12" ht="63.95" customHeight="1" x14ac:dyDescent="0.25">
      <c r="A1091" s="39" t="str">
        <f t="shared" ca="1" si="97"/>
        <v/>
      </c>
      <c r="B1091" s="39" t="str">
        <f t="shared" ca="1" si="103"/>
        <v/>
      </c>
      <c r="C1091" s="49"/>
      <c r="D1091" s="13" t="b">
        <f t="shared" ca="1" si="102"/>
        <v>0</v>
      </c>
      <c r="E1091" s="42" t="str">
        <f ca="1">_xlfn.IFNA(VLOOKUP(B1091,Rubric[],2+VALUE(LEFT(Type!$B$1,1)),),"")</f>
        <v/>
      </c>
      <c r="F1091" s="42" t="str">
        <f ca="1">_xlfn.IFNA(VLOOKUP(A1091,Table4[[#All],[Id_Serv]:[Dsg_EN Servico]],2+VALUE(LEFT(Type!$B$1,1)),0),"")</f>
        <v/>
      </c>
      <c r="G1091" s="43" t="b">
        <f t="shared" ca="1" si="104"/>
        <v>0</v>
      </c>
      <c r="H1091" s="73">
        <f t="shared" ref="H1091:H1093" si="105">IF(I1090&gt;I1091,H1090+1,H1090)</f>
        <v>16</v>
      </c>
      <c r="I1091" s="73">
        <v>83</v>
      </c>
      <c r="J1091" s="73">
        <v>2</v>
      </c>
      <c r="K1091" s="72" t="str">
        <f t="shared" ref="K1091:K1093" si="106">IF(C1091&lt;&gt;"",1,"")</f>
        <v/>
      </c>
      <c r="L1091" s="38" t="e">
        <f ca="1">VLOOKUP(B1091,TA_Rubric!$A$1:$G$93,4+LEFT(Type!$B$1,1),)</f>
        <v>#N/A</v>
      </c>
    </row>
    <row r="1092" spans="1:12" ht="63.95" customHeight="1" x14ac:dyDescent="0.25">
      <c r="A1092" s="39" t="str">
        <f t="shared" ca="1" si="97"/>
        <v/>
      </c>
      <c r="B1092" s="39" t="str">
        <f t="shared" ca="1" si="103"/>
        <v/>
      </c>
      <c r="C1092" s="49"/>
      <c r="D1092" s="13" t="b">
        <f t="shared" ca="1" si="102"/>
        <v>0</v>
      </c>
      <c r="E1092" s="42" t="str">
        <f ca="1">_xlfn.IFNA(VLOOKUP(B1092,Rubric[],2+VALUE(LEFT(Type!$B$1,1)),),"")</f>
        <v/>
      </c>
      <c r="F1092" s="42" t="str">
        <f ca="1">_xlfn.IFNA(VLOOKUP(A1092,Table4[[#All],[Id_Serv]:[Dsg_EN Servico]],2+VALUE(LEFT(Type!$B$1,1)),0),"")</f>
        <v/>
      </c>
      <c r="G1092" s="43" t="b">
        <f t="shared" ca="1" si="104"/>
        <v>0</v>
      </c>
      <c r="H1092" s="73">
        <f t="shared" si="105"/>
        <v>16</v>
      </c>
      <c r="I1092" s="73">
        <v>84</v>
      </c>
      <c r="J1092" s="73">
        <v>2</v>
      </c>
      <c r="K1092" s="72" t="str">
        <f t="shared" si="106"/>
        <v/>
      </c>
      <c r="L1092" s="38" t="e">
        <f ca="1">VLOOKUP(B1092,TA_Rubric!$A$1:$G$93,4+LEFT(Type!$B$1,1),)</f>
        <v>#N/A</v>
      </c>
    </row>
    <row r="1093" spans="1:12" ht="63.95" customHeight="1" x14ac:dyDescent="0.25">
      <c r="A1093" s="39" t="str">
        <f t="shared" ca="1" si="97"/>
        <v/>
      </c>
      <c r="B1093" s="39" t="str">
        <f t="shared" ca="1" si="103"/>
        <v/>
      </c>
      <c r="C1093" s="49"/>
      <c r="D1093" s="13" t="b">
        <f t="shared" ca="1" si="102"/>
        <v>0</v>
      </c>
      <c r="E1093" s="42" t="str">
        <f ca="1">_xlfn.IFNA(VLOOKUP(B1093,Rubric[],2+VALUE(LEFT(Type!$B$1,1)),),"")</f>
        <v/>
      </c>
      <c r="F1093" s="42" t="str">
        <f ca="1">_xlfn.IFNA(VLOOKUP(A1093,Table4[[#All],[Id_Serv]:[Dsg_EN Servico]],2+VALUE(LEFT(Type!$B$1,1)),0),"")</f>
        <v/>
      </c>
      <c r="G1093" s="43" t="b">
        <f t="shared" ca="1" si="104"/>
        <v>0</v>
      </c>
      <c r="H1093" s="73">
        <f t="shared" si="105"/>
        <v>16</v>
      </c>
      <c r="I1093" s="73">
        <v>85</v>
      </c>
      <c r="J1093" s="73">
        <v>2</v>
      </c>
      <c r="K1093" s="72" t="str">
        <f t="shared" si="106"/>
        <v/>
      </c>
      <c r="L1093" s="38" t="e">
        <f ca="1">VLOOKUP(B1093,TA_Rubric!$A$1:$G$93,4+LEFT(Type!$B$1,1),)</f>
        <v>#N/A</v>
      </c>
    </row>
  </sheetData>
  <sheetProtection algorithmName="SHA-512" hashValue="wCFhOdLvlYg4lLWWModvll4/Aq8AAW83boZU2nXxvF3reGIC79CQ62HLVjKP3dfx5+v0mgiBAOf44lKGtZof3w==" saltValue="7ZuEMhx82hP3p4CSZi4suA==" spinCount="100000" sheet="1" formatCells="0" autoFilter="0"/>
  <autoFilter ref="A1:L1093"/>
  <conditionalFormatting sqref="G2:G1093">
    <cfRule type="expression" dxfId="24" priority="5">
      <formula>G2=TRUE</formula>
    </cfRule>
  </conditionalFormatting>
  <conditionalFormatting sqref="B3:B1093">
    <cfRule type="expression" dxfId="23" priority="3">
      <formula>B3=TRUE</formula>
    </cfRule>
  </conditionalFormatting>
  <conditionalFormatting sqref="B2:B1093">
    <cfRule type="expression" dxfId="22" priority="2">
      <formula>G2=TRUE</formula>
    </cfRule>
  </conditionalFormatting>
  <conditionalFormatting sqref="C2:C25 C31:C109 C115:C193 C199:C277 C283:C361 C367:C445 C451:C529 C535:C613 C619:C697 C703:C781 C787:C865 C871:C949 C955:C1033 C1039:C1093">
    <cfRule type="expression" dxfId="21" priority="1">
      <formula>IF($C2&lt;&gt;"",$D2=FALSE)</formula>
    </cfRule>
  </conditionalFormatting>
  <dataValidations count="3">
    <dataValidation type="decimal" allowBlank="1" showInputMessage="1" showErrorMessage="1" sqref="A1087:A1093">
      <formula1>1</formula1>
      <formula2>13</formula2>
    </dataValidation>
    <dataValidation type="decimal" allowBlank="1" showInputMessage="1" showErrorMessage="1" errorTitle="Value" error="2..85" sqref="B2:B1093">
      <formula1>2</formula1>
      <formula2>85</formula2>
    </dataValidation>
    <dataValidation type="decimal" allowBlank="1" showInputMessage="1" showErrorMessage="1" errorTitle="Value" error="1..13" sqref="A2:A1086">
      <formula1>1</formula1>
      <formula2>13</formula2>
    </dataValidation>
  </dataValidations>
  <pageMargins left="0.7" right="0.7" top="0.75" bottom="0.75" header="0.3" footer="0.3"/>
  <pageSetup paperSize="9" orientation="portrait" horizontalDpi="4294967295" verticalDpi="4294967295"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TA_Territorio!$A$2:$A$248</xm:f>
          </x14:formula1>
          <xm:sqref>C1014:C1033 C6:C25 C36:C85 C90:C109 C120:C169 C174:C193 C204:C253 C258:C277 C288:C337 C342:C361 C372:C421 C426:C445 C456:C505 C510:C529 C540:C589 C594:C613 C624:C673 C678:C697 C708:C757 C762:C781 C792:C841 C846:C865 C876:C925 C930:C949 C960:C1009 C1044:C1093</xm:sqref>
        </x14:dataValidation>
        <x14:dataValidation type="list" allowBlank="1" showInputMessage="1" showErrorMessage="1">
          <x14:formula1>
            <xm:f>auxControlo!$I$2:$I$3</xm:f>
          </x14:formula1>
          <xm:sqref>C26:C30 C110:C114 C194:C198 C278:C282 C362:C366 C446:C450 C530:C534 C614:C618 C698:C702 C782:C786 C866:C870 C950:C954 C1034:C1038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I32"/>
  <sheetViews>
    <sheetView workbookViewId="0">
      <selection activeCell="C22" sqref="C22"/>
    </sheetView>
  </sheetViews>
  <sheetFormatPr defaultRowHeight="15" x14ac:dyDescent="0.25"/>
  <cols>
    <col min="1" max="1" width="29.7109375" bestFit="1" customWidth="1"/>
    <col min="2" max="2" width="13.140625" bestFit="1" customWidth="1"/>
    <col min="3" max="3" width="89.5703125" bestFit="1" customWidth="1"/>
    <col min="4" max="4" width="81" bestFit="1" customWidth="1"/>
    <col min="5" max="5" width="7.140625" bestFit="1" customWidth="1"/>
    <col min="8" max="8" width="11" bestFit="1" customWidth="1"/>
  </cols>
  <sheetData>
    <row r="1" spans="1:9" x14ac:dyDescent="0.25">
      <c r="A1" s="7" t="s">
        <v>104</v>
      </c>
      <c r="B1" s="7" t="s">
        <v>249</v>
      </c>
      <c r="C1" s="45" t="s">
        <v>1092</v>
      </c>
      <c r="D1" s="45" t="s">
        <v>1093</v>
      </c>
      <c r="F1" s="46" t="s">
        <v>267</v>
      </c>
      <c r="G1" s="20" t="s">
        <v>997</v>
      </c>
      <c r="H1" s="20" t="s">
        <v>1085</v>
      </c>
      <c r="I1" s="20" t="s">
        <v>1122</v>
      </c>
    </row>
    <row r="2" spans="1:9" x14ac:dyDescent="0.25">
      <c r="A2" s="8" t="s">
        <v>250</v>
      </c>
      <c r="B2" s="8" t="s">
        <v>139</v>
      </c>
      <c r="C2" s="8" t="s">
        <v>1098</v>
      </c>
      <c r="D2" s="8" t="s">
        <v>1099</v>
      </c>
      <c r="F2" s="47" t="b">
        <v>0</v>
      </c>
      <c r="G2" s="20" t="s">
        <v>1086</v>
      </c>
      <c r="H2" s="20" t="s">
        <v>1087</v>
      </c>
      <c r="I2" s="20">
        <v>0</v>
      </c>
    </row>
    <row r="3" spans="1:9" x14ac:dyDescent="0.25">
      <c r="A3" s="9" t="s">
        <v>251</v>
      </c>
      <c r="B3" s="9" t="s">
        <v>120</v>
      </c>
      <c r="C3" s="9" t="s">
        <v>1096</v>
      </c>
      <c r="D3" s="9" t="s">
        <v>1097</v>
      </c>
      <c r="F3" s="48" t="b">
        <v>1</v>
      </c>
      <c r="G3" s="20" t="s">
        <v>998</v>
      </c>
      <c r="H3" s="20" t="s">
        <v>1088</v>
      </c>
      <c r="I3" s="20">
        <v>1</v>
      </c>
    </row>
    <row r="4" spans="1:9" x14ac:dyDescent="0.25">
      <c r="A4" s="8" t="s">
        <v>252</v>
      </c>
      <c r="B4" s="8" t="s">
        <v>105</v>
      </c>
      <c r="C4" s="8" t="s">
        <v>1094</v>
      </c>
      <c r="D4" s="8" t="s">
        <v>1095</v>
      </c>
    </row>
    <row r="6" spans="1:9" x14ac:dyDescent="0.25">
      <c r="A6" s="10" t="s">
        <v>253</v>
      </c>
      <c r="B6" s="10" t="str">
        <f>VLOOKUP(Type!B2,auxControlo!$A$2:$B$4,2,)</f>
        <v>T1</v>
      </c>
      <c r="C6" s="10"/>
      <c r="D6" s="10"/>
      <c r="E6" s="10"/>
    </row>
    <row r="12" spans="1:9" x14ac:dyDescent="0.25">
      <c r="A12" s="58" t="s">
        <v>1132</v>
      </c>
      <c r="B12" s="58" t="s">
        <v>1133</v>
      </c>
      <c r="C12" s="58" t="s">
        <v>1134</v>
      </c>
      <c r="D12" s="58" t="s">
        <v>1135</v>
      </c>
      <c r="E12" s="58" t="s">
        <v>268</v>
      </c>
    </row>
    <row r="13" spans="1:9" x14ac:dyDescent="0.25">
      <c r="A13" s="59" t="str">
        <f>B13&amp;"."&amp;E13</f>
        <v>Type.1</v>
      </c>
      <c r="B13" s="59" t="s">
        <v>1128</v>
      </c>
      <c r="C13" s="59" t="s">
        <v>1136</v>
      </c>
      <c r="D13" s="59" t="s">
        <v>1140</v>
      </c>
      <c r="E13" s="59">
        <v>1</v>
      </c>
    </row>
    <row r="14" spans="1:9" x14ac:dyDescent="0.25">
      <c r="A14" s="59" t="str">
        <f t="shared" ref="A14:A32" si="0">B14&amp;"."&amp;E14</f>
        <v>Type.2</v>
      </c>
      <c r="B14" s="59" t="s">
        <v>1128</v>
      </c>
      <c r="C14" s="59" t="s">
        <v>1137</v>
      </c>
      <c r="D14" s="59" t="s">
        <v>246</v>
      </c>
      <c r="E14" s="59">
        <v>2</v>
      </c>
    </row>
    <row r="15" spans="1:9" x14ac:dyDescent="0.25">
      <c r="A15" s="59" t="str">
        <f t="shared" si="0"/>
        <v>Type.3</v>
      </c>
      <c r="B15" s="59" t="s">
        <v>1128</v>
      </c>
      <c r="C15" s="59" t="s">
        <v>1138</v>
      </c>
      <c r="D15" s="59" t="s">
        <v>1141</v>
      </c>
      <c r="E15" s="59">
        <v>3</v>
      </c>
    </row>
    <row r="16" spans="1:9" x14ac:dyDescent="0.25">
      <c r="A16" s="59" t="str">
        <f t="shared" si="0"/>
        <v>Type.4</v>
      </c>
      <c r="B16" s="59" t="s">
        <v>1128</v>
      </c>
      <c r="C16" s="59" t="s">
        <v>1123</v>
      </c>
      <c r="D16" s="59" t="s">
        <v>1142</v>
      </c>
      <c r="E16" s="59">
        <v>4</v>
      </c>
    </row>
    <row r="17" spans="1:5" x14ac:dyDescent="0.25">
      <c r="A17" s="59" t="str">
        <f t="shared" si="0"/>
        <v>Type.5</v>
      </c>
      <c r="B17" s="59" t="s">
        <v>1128</v>
      </c>
      <c r="C17" s="59" t="s">
        <v>1139</v>
      </c>
      <c r="D17" s="59" t="s">
        <v>1143</v>
      </c>
      <c r="E17" s="59">
        <v>5</v>
      </c>
    </row>
    <row r="18" spans="1:5" x14ac:dyDescent="0.25">
      <c r="A18" s="60" t="str">
        <f t="shared" si="0"/>
        <v>Identity.1</v>
      </c>
      <c r="B18" s="60" t="s">
        <v>1146</v>
      </c>
      <c r="C18" s="61" t="s">
        <v>247</v>
      </c>
      <c r="D18" s="61" t="s">
        <v>247</v>
      </c>
      <c r="E18" s="62">
        <v>1</v>
      </c>
    </row>
    <row r="19" spans="1:5" x14ac:dyDescent="0.25">
      <c r="A19" s="60" t="str">
        <f t="shared" si="0"/>
        <v>Identity.2</v>
      </c>
      <c r="B19" s="60" t="s">
        <v>1146</v>
      </c>
      <c r="C19" s="61" t="s">
        <v>246</v>
      </c>
      <c r="D19" s="61" t="s">
        <v>246</v>
      </c>
      <c r="E19" s="62">
        <v>2</v>
      </c>
    </row>
    <row r="20" spans="1:5" x14ac:dyDescent="0.25">
      <c r="A20" s="60" t="str">
        <f t="shared" si="0"/>
        <v>Identity.3</v>
      </c>
      <c r="B20" s="60" t="s">
        <v>1146</v>
      </c>
      <c r="C20" s="61" t="s">
        <v>1144</v>
      </c>
      <c r="D20" s="61" t="s">
        <v>1145</v>
      </c>
      <c r="E20" s="62">
        <v>3</v>
      </c>
    </row>
    <row r="21" spans="1:5" x14ac:dyDescent="0.25">
      <c r="A21" s="60" t="str">
        <f t="shared" si="0"/>
        <v>Identity.4</v>
      </c>
      <c r="B21" s="60" t="s">
        <v>1146</v>
      </c>
      <c r="C21" s="64" t="s">
        <v>1155</v>
      </c>
      <c r="D21" s="64" t="s">
        <v>1127</v>
      </c>
      <c r="E21" s="62">
        <v>4</v>
      </c>
    </row>
    <row r="22" spans="1:5" x14ac:dyDescent="0.25">
      <c r="A22" s="65" t="str">
        <f t="shared" si="0"/>
        <v>Activity.1</v>
      </c>
      <c r="B22" s="65" t="s">
        <v>1153</v>
      </c>
      <c r="C22" s="65" t="s">
        <v>247</v>
      </c>
      <c r="D22" s="65" t="s">
        <v>247</v>
      </c>
      <c r="E22" s="66">
        <v>1</v>
      </c>
    </row>
    <row r="23" spans="1:5" x14ac:dyDescent="0.25">
      <c r="A23" s="63" t="str">
        <f t="shared" si="0"/>
        <v>Activity.2</v>
      </c>
      <c r="B23" s="63" t="s">
        <v>1153</v>
      </c>
      <c r="C23" s="63" t="s">
        <v>246</v>
      </c>
      <c r="D23" s="63" t="s">
        <v>246</v>
      </c>
      <c r="E23" s="66">
        <v>2</v>
      </c>
    </row>
    <row r="24" spans="1:5" x14ac:dyDescent="0.25">
      <c r="A24" s="65" t="str">
        <f t="shared" si="0"/>
        <v>Activity.3</v>
      </c>
      <c r="B24" s="65" t="s">
        <v>1153</v>
      </c>
      <c r="C24" s="65" t="s">
        <v>1089</v>
      </c>
      <c r="D24" s="65" t="s">
        <v>1089</v>
      </c>
      <c r="E24" s="66">
        <v>3</v>
      </c>
    </row>
    <row r="25" spans="1:5" x14ac:dyDescent="0.25">
      <c r="A25" s="66" t="str">
        <f t="shared" si="0"/>
        <v>Activity.4</v>
      </c>
      <c r="B25" s="66" t="s">
        <v>1153</v>
      </c>
      <c r="C25" s="66" t="s">
        <v>1147</v>
      </c>
      <c r="D25" s="66" t="s">
        <v>1149</v>
      </c>
      <c r="E25" s="66">
        <v>4</v>
      </c>
    </row>
    <row r="26" spans="1:5" x14ac:dyDescent="0.25">
      <c r="A26" s="66" t="str">
        <f t="shared" si="0"/>
        <v>Activity.5</v>
      </c>
      <c r="B26" s="66" t="s">
        <v>1153</v>
      </c>
      <c r="C26" s="66" t="s">
        <v>1138</v>
      </c>
      <c r="D26" s="66" t="s">
        <v>1148</v>
      </c>
      <c r="E26" s="66">
        <v>5</v>
      </c>
    </row>
    <row r="27" spans="1:5" x14ac:dyDescent="0.25">
      <c r="A27" s="66" t="str">
        <f t="shared" si="0"/>
        <v>Activity.6</v>
      </c>
      <c r="B27" s="66" t="s">
        <v>1153</v>
      </c>
      <c r="C27" s="66" t="s">
        <v>1123</v>
      </c>
      <c r="D27" s="66" t="s">
        <v>1142</v>
      </c>
      <c r="E27" s="66">
        <v>6</v>
      </c>
    </row>
    <row r="28" spans="1:5" x14ac:dyDescent="0.25">
      <c r="A28" s="66" t="str">
        <f t="shared" si="0"/>
        <v>Activity.7</v>
      </c>
      <c r="B28" s="66" t="s">
        <v>1153</v>
      </c>
      <c r="C28" s="66" t="s">
        <v>1090</v>
      </c>
      <c r="D28" s="66" t="s">
        <v>1090</v>
      </c>
      <c r="E28" s="66">
        <v>7</v>
      </c>
    </row>
    <row r="29" spans="1:5" x14ac:dyDescent="0.25">
      <c r="A29" s="66" t="str">
        <f t="shared" si="0"/>
        <v>Activity.8</v>
      </c>
      <c r="B29" s="66" t="s">
        <v>1153</v>
      </c>
      <c r="C29" s="66" t="s">
        <v>1091</v>
      </c>
      <c r="D29" s="66" t="s">
        <v>1091</v>
      </c>
      <c r="E29" s="66">
        <v>8</v>
      </c>
    </row>
    <row r="30" spans="1:5" x14ac:dyDescent="0.25">
      <c r="A30" s="66" t="str">
        <f t="shared" si="0"/>
        <v>Activity.9</v>
      </c>
      <c r="B30" s="66" t="s">
        <v>1153</v>
      </c>
      <c r="C30" s="66" t="s">
        <v>268</v>
      </c>
      <c r="D30" s="66" t="s">
        <v>1150</v>
      </c>
      <c r="E30" s="66">
        <v>9</v>
      </c>
    </row>
    <row r="31" spans="1:5" x14ac:dyDescent="0.25">
      <c r="A31" s="66" t="str">
        <f t="shared" si="0"/>
        <v>Activity.10</v>
      </c>
      <c r="B31" s="66" t="s">
        <v>1153</v>
      </c>
      <c r="C31" s="66" t="s">
        <v>1151</v>
      </c>
      <c r="D31" s="66" t="s">
        <v>1152</v>
      </c>
      <c r="E31" s="66">
        <v>10</v>
      </c>
    </row>
    <row r="32" spans="1:5" x14ac:dyDescent="0.25">
      <c r="A32" s="66" t="str">
        <f t="shared" si="0"/>
        <v>Activity.11</v>
      </c>
      <c r="B32" s="66" t="s">
        <v>1153</v>
      </c>
      <c r="C32" s="66" t="s">
        <v>1155</v>
      </c>
      <c r="D32" s="66" t="s">
        <v>1127</v>
      </c>
      <c r="E32" s="66">
        <v>11</v>
      </c>
    </row>
  </sheetData>
  <pageMargins left="0.7" right="0.7" top="0.75" bottom="0.75" header="0.3" footer="0.3"/>
  <pageSetup paperSize="9" orientation="portrait"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G93"/>
  <sheetViews>
    <sheetView workbookViewId="0">
      <selection activeCell="D22" sqref="D22"/>
    </sheetView>
  </sheetViews>
  <sheetFormatPr defaultRowHeight="15" x14ac:dyDescent="0.25"/>
  <cols>
    <col min="1" max="1" width="10.42578125" style="5" bestFit="1" customWidth="1"/>
    <col min="2" max="2" width="8.7109375" style="1" bestFit="1" customWidth="1"/>
    <col min="3" max="4" width="95.7109375" style="1" customWidth="1"/>
    <col min="5" max="6" width="12.140625" customWidth="1"/>
    <col min="7" max="7" width="8" bestFit="1" customWidth="1"/>
  </cols>
  <sheetData>
    <row r="1" spans="1:7" x14ac:dyDescent="0.25">
      <c r="A1" s="71" t="s">
        <v>247</v>
      </c>
      <c r="B1" s="70" t="s">
        <v>1101</v>
      </c>
      <c r="C1" s="19" t="s">
        <v>1102</v>
      </c>
      <c r="D1" s="19" t="s">
        <v>999</v>
      </c>
      <c r="E1" s="56" t="s">
        <v>1155</v>
      </c>
      <c r="F1" s="56" t="s">
        <v>1154</v>
      </c>
      <c r="G1" s="69" t="s">
        <v>1128</v>
      </c>
    </row>
    <row r="2" spans="1:7" x14ac:dyDescent="0.25">
      <c r="A2" s="71" t="s">
        <v>0</v>
      </c>
      <c r="B2" s="70" t="s">
        <v>154</v>
      </c>
      <c r="C2" s="19" t="s">
        <v>87</v>
      </c>
      <c r="D2" s="19" t="s">
        <v>1000</v>
      </c>
      <c r="E2" s="57" t="s">
        <v>1156</v>
      </c>
      <c r="F2" s="57" t="s">
        <v>1159</v>
      </c>
      <c r="G2" s="70" t="s">
        <v>1129</v>
      </c>
    </row>
    <row r="3" spans="1:7" x14ac:dyDescent="0.25">
      <c r="A3" s="71" t="s">
        <v>1</v>
      </c>
      <c r="B3" s="70" t="s">
        <v>155</v>
      </c>
      <c r="C3" s="19" t="s">
        <v>88</v>
      </c>
      <c r="D3" s="19" t="s">
        <v>1001</v>
      </c>
      <c r="E3" s="57" t="s">
        <v>1156</v>
      </c>
      <c r="F3" s="57" t="s">
        <v>1159</v>
      </c>
      <c r="G3" s="70" t="s">
        <v>1129</v>
      </c>
    </row>
    <row r="4" spans="1:7" ht="26.25" x14ac:dyDescent="0.25">
      <c r="A4" s="71" t="s">
        <v>2</v>
      </c>
      <c r="B4" s="70" t="s">
        <v>156</v>
      </c>
      <c r="C4" s="19" t="s">
        <v>157</v>
      </c>
      <c r="D4" s="19" t="s">
        <v>1002</v>
      </c>
      <c r="E4" s="57" t="s">
        <v>1156</v>
      </c>
      <c r="F4" s="57" t="s">
        <v>1159</v>
      </c>
      <c r="G4" s="70" t="s">
        <v>1124</v>
      </c>
    </row>
    <row r="5" spans="1:7" ht="39" x14ac:dyDescent="0.25">
      <c r="A5" s="71" t="s">
        <v>3</v>
      </c>
      <c r="B5" s="70" t="s">
        <v>158</v>
      </c>
      <c r="C5" s="19" t="s">
        <v>89</v>
      </c>
      <c r="D5" s="19" t="s">
        <v>1003</v>
      </c>
      <c r="E5" s="57" t="s">
        <v>1156</v>
      </c>
      <c r="F5" s="57" t="s">
        <v>1159</v>
      </c>
      <c r="G5" s="70" t="s">
        <v>1124</v>
      </c>
    </row>
    <row r="6" spans="1:7" ht="39" x14ac:dyDescent="0.25">
      <c r="A6" s="71" t="s">
        <v>4</v>
      </c>
      <c r="B6" s="70">
        <v>4</v>
      </c>
      <c r="C6" s="19" t="s">
        <v>1109</v>
      </c>
      <c r="D6" s="19" t="s">
        <v>1108</v>
      </c>
      <c r="E6" s="57" t="s">
        <v>1156</v>
      </c>
      <c r="F6" s="57" t="s">
        <v>1159</v>
      </c>
      <c r="G6" s="70" t="s">
        <v>1125</v>
      </c>
    </row>
    <row r="7" spans="1:7" ht="26.25" x14ac:dyDescent="0.25">
      <c r="A7" s="71" t="s">
        <v>5</v>
      </c>
      <c r="B7" s="70" t="s">
        <v>159</v>
      </c>
      <c r="C7" s="19" t="s">
        <v>90</v>
      </c>
      <c r="D7" s="19" t="s">
        <v>1004</v>
      </c>
      <c r="E7" s="57" t="s">
        <v>1157</v>
      </c>
      <c r="F7" s="57" t="s">
        <v>1158</v>
      </c>
      <c r="G7" s="70" t="s">
        <v>1124</v>
      </c>
    </row>
    <row r="8" spans="1:7" x14ac:dyDescent="0.25">
      <c r="A8" s="71" t="s">
        <v>6</v>
      </c>
      <c r="B8" s="70" t="s">
        <v>160</v>
      </c>
      <c r="C8" s="19" t="s">
        <v>91</v>
      </c>
      <c r="D8" s="19" t="s">
        <v>1005</v>
      </c>
      <c r="E8" s="57" t="s">
        <v>1157</v>
      </c>
      <c r="F8" s="57" t="s">
        <v>1158</v>
      </c>
      <c r="G8" s="70" t="s">
        <v>1124</v>
      </c>
    </row>
    <row r="9" spans="1:7" x14ac:dyDescent="0.25">
      <c r="A9" s="71" t="s">
        <v>7</v>
      </c>
      <c r="B9" s="70" t="s">
        <v>161</v>
      </c>
      <c r="C9" s="19" t="s">
        <v>1110</v>
      </c>
      <c r="D9" s="19" t="s">
        <v>1111</v>
      </c>
      <c r="E9" s="57" t="s">
        <v>1156</v>
      </c>
      <c r="F9" s="57" t="s">
        <v>1159</v>
      </c>
      <c r="G9" s="70" t="s">
        <v>1126</v>
      </c>
    </row>
    <row r="10" spans="1:7" ht="26.25" x14ac:dyDescent="0.25">
      <c r="A10" s="71">
        <v>2</v>
      </c>
      <c r="B10" s="70" t="s">
        <v>162</v>
      </c>
      <c r="C10" s="19" t="s">
        <v>8</v>
      </c>
      <c r="D10" s="19" t="s">
        <v>1006</v>
      </c>
      <c r="E10" s="57" t="s">
        <v>1156</v>
      </c>
      <c r="F10" s="57" t="s">
        <v>1159</v>
      </c>
      <c r="G10" s="70" t="s">
        <v>1130</v>
      </c>
    </row>
    <row r="11" spans="1:7" ht="26.25" x14ac:dyDescent="0.25">
      <c r="A11" s="71">
        <v>3</v>
      </c>
      <c r="B11" s="70" t="s">
        <v>163</v>
      </c>
      <c r="C11" s="19" t="s">
        <v>9</v>
      </c>
      <c r="D11" s="19" t="s">
        <v>1007</v>
      </c>
      <c r="E11" s="57" t="s">
        <v>1156</v>
      </c>
      <c r="F11" s="57" t="s">
        <v>1159</v>
      </c>
      <c r="G11" s="70" t="s">
        <v>1131</v>
      </c>
    </row>
    <row r="12" spans="1:7" ht="26.25" x14ac:dyDescent="0.25">
      <c r="A12" s="71">
        <v>4</v>
      </c>
      <c r="B12" s="70" t="s">
        <v>164</v>
      </c>
      <c r="C12" s="19" t="s">
        <v>10</v>
      </c>
      <c r="D12" s="19" t="s">
        <v>1008</v>
      </c>
      <c r="E12" s="57" t="s">
        <v>1156</v>
      </c>
      <c r="F12" s="57" t="s">
        <v>1159</v>
      </c>
      <c r="G12" s="70" t="s">
        <v>1130</v>
      </c>
    </row>
    <row r="13" spans="1:7" ht="26.25" x14ac:dyDescent="0.25">
      <c r="A13" s="71">
        <v>5</v>
      </c>
      <c r="B13" s="70" t="s">
        <v>165</v>
      </c>
      <c r="C13" s="19" t="s">
        <v>11</v>
      </c>
      <c r="D13" s="19" t="s">
        <v>1009</v>
      </c>
      <c r="E13" s="57" t="s">
        <v>1156</v>
      </c>
      <c r="F13" s="57" t="s">
        <v>1159</v>
      </c>
      <c r="G13" s="70" t="s">
        <v>1131</v>
      </c>
    </row>
    <row r="14" spans="1:7" ht="26.25" x14ac:dyDescent="0.25">
      <c r="A14" s="71">
        <v>6</v>
      </c>
      <c r="B14" s="70" t="s">
        <v>166</v>
      </c>
      <c r="C14" s="19" t="s">
        <v>12</v>
      </c>
      <c r="D14" s="19" t="s">
        <v>1010</v>
      </c>
      <c r="E14" s="57" t="s">
        <v>1157</v>
      </c>
      <c r="F14" s="57" t="s">
        <v>1158</v>
      </c>
      <c r="G14" s="70" t="s">
        <v>1124</v>
      </c>
    </row>
    <row r="15" spans="1:7" ht="26.25" x14ac:dyDescent="0.25">
      <c r="A15" s="71">
        <v>7</v>
      </c>
      <c r="B15" s="70" t="s">
        <v>167</v>
      </c>
      <c r="C15" s="19" t="s">
        <v>13</v>
      </c>
      <c r="D15" s="19" t="s">
        <v>1011</v>
      </c>
      <c r="E15" s="57" t="s">
        <v>1157</v>
      </c>
      <c r="F15" s="57" t="s">
        <v>1158</v>
      </c>
      <c r="G15" s="70" t="s">
        <v>1124</v>
      </c>
    </row>
    <row r="16" spans="1:7" ht="26.25" x14ac:dyDescent="0.25">
      <c r="A16" s="71">
        <v>8</v>
      </c>
      <c r="B16" s="70" t="s">
        <v>168</v>
      </c>
      <c r="C16" s="19" t="s">
        <v>14</v>
      </c>
      <c r="D16" s="19" t="s">
        <v>1012</v>
      </c>
      <c r="E16" s="57" t="s">
        <v>1157</v>
      </c>
      <c r="F16" s="57" t="s">
        <v>1158</v>
      </c>
      <c r="G16" s="70" t="s">
        <v>1124</v>
      </c>
    </row>
    <row r="17" spans="1:7" ht="26.25" x14ac:dyDescent="0.25">
      <c r="A17" s="71">
        <v>9</v>
      </c>
      <c r="B17" s="70" t="s">
        <v>169</v>
      </c>
      <c r="C17" s="19" t="s">
        <v>15</v>
      </c>
      <c r="D17" s="19" t="s">
        <v>1013</v>
      </c>
      <c r="E17" s="57" t="s">
        <v>1157</v>
      </c>
      <c r="F17" s="57" t="s">
        <v>1158</v>
      </c>
      <c r="G17" s="70" t="s">
        <v>1124</v>
      </c>
    </row>
    <row r="18" spans="1:7" ht="26.25" x14ac:dyDescent="0.25">
      <c r="A18" s="71">
        <v>10</v>
      </c>
      <c r="B18" s="70" t="s">
        <v>170</v>
      </c>
      <c r="C18" s="19" t="s">
        <v>16</v>
      </c>
      <c r="D18" s="19" t="s">
        <v>1014</v>
      </c>
      <c r="E18" s="57" t="s">
        <v>1157</v>
      </c>
      <c r="F18" s="57" t="s">
        <v>1158</v>
      </c>
      <c r="G18" s="70" t="s">
        <v>1124</v>
      </c>
    </row>
    <row r="19" spans="1:7" ht="26.25" x14ac:dyDescent="0.25">
      <c r="A19" s="71">
        <v>11</v>
      </c>
      <c r="B19" s="70" t="s">
        <v>171</v>
      </c>
      <c r="C19" s="19" t="s">
        <v>17</v>
      </c>
      <c r="D19" s="19" t="s">
        <v>1015</v>
      </c>
      <c r="E19" s="57" t="s">
        <v>1157</v>
      </c>
      <c r="F19" s="57" t="s">
        <v>1158</v>
      </c>
      <c r="G19" s="70" t="s">
        <v>1124</v>
      </c>
    </row>
    <row r="20" spans="1:7" ht="26.25" x14ac:dyDescent="0.25">
      <c r="A20" s="71">
        <v>12</v>
      </c>
      <c r="B20" s="70" t="s">
        <v>172</v>
      </c>
      <c r="C20" s="19" t="s">
        <v>18</v>
      </c>
      <c r="D20" s="19" t="s">
        <v>1016</v>
      </c>
      <c r="E20" s="57" t="s">
        <v>1157</v>
      </c>
      <c r="F20" s="57" t="s">
        <v>1158</v>
      </c>
      <c r="G20" s="70" t="s">
        <v>1124</v>
      </c>
    </row>
    <row r="21" spans="1:7" ht="26.25" x14ac:dyDescent="0.25">
      <c r="A21" s="71">
        <v>13</v>
      </c>
      <c r="B21" s="70" t="s">
        <v>173</v>
      </c>
      <c r="C21" s="19" t="s">
        <v>19</v>
      </c>
      <c r="D21" s="19" t="s">
        <v>1017</v>
      </c>
      <c r="E21" s="57" t="s">
        <v>1157</v>
      </c>
      <c r="F21" s="57" t="s">
        <v>1158</v>
      </c>
      <c r="G21" s="70" t="s">
        <v>1124</v>
      </c>
    </row>
    <row r="22" spans="1:7" ht="26.25" x14ac:dyDescent="0.25">
      <c r="A22" s="71">
        <v>14</v>
      </c>
      <c r="B22" s="70" t="s">
        <v>174</v>
      </c>
      <c r="C22" s="19" t="s">
        <v>20</v>
      </c>
      <c r="D22" s="19" t="s">
        <v>1018</v>
      </c>
      <c r="E22" s="57" t="s">
        <v>1157</v>
      </c>
      <c r="F22" s="57" t="s">
        <v>1158</v>
      </c>
      <c r="G22" s="70" t="s">
        <v>1124</v>
      </c>
    </row>
    <row r="23" spans="1:7" ht="26.25" x14ac:dyDescent="0.25">
      <c r="A23" s="71">
        <v>15</v>
      </c>
      <c r="B23" s="70" t="s">
        <v>175</v>
      </c>
      <c r="C23" s="19" t="s">
        <v>21</v>
      </c>
      <c r="D23" s="19" t="s">
        <v>1019</v>
      </c>
      <c r="E23" s="57" t="s">
        <v>1157</v>
      </c>
      <c r="F23" s="57" t="s">
        <v>1158</v>
      </c>
      <c r="G23" s="70" t="s">
        <v>1124</v>
      </c>
    </row>
    <row r="24" spans="1:7" ht="26.25" x14ac:dyDescent="0.25">
      <c r="A24" s="71">
        <v>16</v>
      </c>
      <c r="B24" s="70" t="s">
        <v>176</v>
      </c>
      <c r="C24" s="19" t="s">
        <v>22</v>
      </c>
      <c r="D24" s="19" t="s">
        <v>1020</v>
      </c>
      <c r="E24" s="57" t="s">
        <v>1157</v>
      </c>
      <c r="F24" s="57" t="s">
        <v>1158</v>
      </c>
      <c r="G24" s="70" t="s">
        <v>1124</v>
      </c>
    </row>
    <row r="25" spans="1:7" ht="26.25" x14ac:dyDescent="0.25">
      <c r="A25" s="71">
        <v>17</v>
      </c>
      <c r="B25" s="70" t="s">
        <v>177</v>
      </c>
      <c r="C25" s="19" t="s">
        <v>23</v>
      </c>
      <c r="D25" s="19" t="s">
        <v>1021</v>
      </c>
      <c r="E25" s="57" t="s">
        <v>1157</v>
      </c>
      <c r="F25" s="57" t="s">
        <v>1158</v>
      </c>
      <c r="G25" s="70" t="s">
        <v>1124</v>
      </c>
    </row>
    <row r="26" spans="1:7" ht="26.25" x14ac:dyDescent="0.25">
      <c r="A26" s="71">
        <v>18</v>
      </c>
      <c r="B26" s="70" t="s">
        <v>178</v>
      </c>
      <c r="C26" s="19" t="s">
        <v>24</v>
      </c>
      <c r="D26" s="19" t="s">
        <v>1022</v>
      </c>
      <c r="E26" s="57" t="s">
        <v>1157</v>
      </c>
      <c r="F26" s="57" t="s">
        <v>1158</v>
      </c>
      <c r="G26" s="70" t="s">
        <v>1124</v>
      </c>
    </row>
    <row r="27" spans="1:7" ht="26.25" x14ac:dyDescent="0.25">
      <c r="A27" s="71">
        <v>19</v>
      </c>
      <c r="B27" s="70" t="s">
        <v>179</v>
      </c>
      <c r="C27" s="19" t="s">
        <v>25</v>
      </c>
      <c r="D27" s="19" t="s">
        <v>1023</v>
      </c>
      <c r="E27" s="57" t="s">
        <v>1157</v>
      </c>
      <c r="F27" s="57" t="s">
        <v>1158</v>
      </c>
      <c r="G27" s="70" t="s">
        <v>1124</v>
      </c>
    </row>
    <row r="28" spans="1:7" ht="26.25" x14ac:dyDescent="0.25">
      <c r="A28" s="71">
        <v>20</v>
      </c>
      <c r="B28" s="70" t="s">
        <v>180</v>
      </c>
      <c r="C28" s="19" t="s">
        <v>26</v>
      </c>
      <c r="D28" s="19" t="s">
        <v>1024</v>
      </c>
      <c r="E28" s="57" t="s">
        <v>1157</v>
      </c>
      <c r="F28" s="57" t="s">
        <v>1158</v>
      </c>
      <c r="G28" s="70" t="s">
        <v>1124</v>
      </c>
    </row>
    <row r="29" spans="1:7" ht="26.25" x14ac:dyDescent="0.25">
      <c r="A29" s="71">
        <v>21</v>
      </c>
      <c r="B29" s="70" t="s">
        <v>181</v>
      </c>
      <c r="C29" s="19" t="s">
        <v>27</v>
      </c>
      <c r="D29" s="19" t="s">
        <v>1025</v>
      </c>
      <c r="E29" s="57" t="s">
        <v>1157</v>
      </c>
      <c r="F29" s="57" t="s">
        <v>1158</v>
      </c>
      <c r="G29" s="70" t="s">
        <v>1124</v>
      </c>
    </row>
    <row r="30" spans="1:7" ht="26.25" x14ac:dyDescent="0.25">
      <c r="A30" s="71">
        <v>22</v>
      </c>
      <c r="B30" s="70" t="s">
        <v>182</v>
      </c>
      <c r="C30" s="19" t="s">
        <v>28</v>
      </c>
      <c r="D30" s="19" t="s">
        <v>1026</v>
      </c>
      <c r="E30" s="57" t="s">
        <v>1157</v>
      </c>
      <c r="F30" s="57" t="s">
        <v>1158</v>
      </c>
      <c r="G30" s="70" t="s">
        <v>1124</v>
      </c>
    </row>
    <row r="31" spans="1:7" ht="26.25" x14ac:dyDescent="0.25">
      <c r="A31" s="71">
        <v>23</v>
      </c>
      <c r="B31" s="70" t="s">
        <v>183</v>
      </c>
      <c r="C31" s="19" t="s">
        <v>29</v>
      </c>
      <c r="D31" s="19" t="s">
        <v>1027</v>
      </c>
      <c r="E31" s="57" t="s">
        <v>1157</v>
      </c>
      <c r="F31" s="57" t="s">
        <v>1158</v>
      </c>
      <c r="G31" s="70" t="s">
        <v>1124</v>
      </c>
    </row>
    <row r="32" spans="1:7" ht="26.25" x14ac:dyDescent="0.25">
      <c r="A32" s="71">
        <v>24</v>
      </c>
      <c r="B32" s="70" t="s">
        <v>184</v>
      </c>
      <c r="C32" s="19" t="s">
        <v>30</v>
      </c>
      <c r="D32" s="19" t="s">
        <v>1028</v>
      </c>
      <c r="E32" s="57" t="s">
        <v>1157</v>
      </c>
      <c r="F32" s="57" t="s">
        <v>1158</v>
      </c>
      <c r="G32" s="70" t="s">
        <v>1124</v>
      </c>
    </row>
    <row r="33" spans="1:7" ht="26.25" x14ac:dyDescent="0.25">
      <c r="A33" s="71">
        <v>25</v>
      </c>
      <c r="B33" s="70" t="s">
        <v>185</v>
      </c>
      <c r="C33" s="19" t="s">
        <v>31</v>
      </c>
      <c r="D33" s="19" t="s">
        <v>1029</v>
      </c>
      <c r="E33" s="57" t="s">
        <v>1157</v>
      </c>
      <c r="F33" s="57" t="s">
        <v>1158</v>
      </c>
      <c r="G33" s="70" t="s">
        <v>1124</v>
      </c>
    </row>
    <row r="34" spans="1:7" ht="26.25" x14ac:dyDescent="0.25">
      <c r="A34" s="71">
        <v>26</v>
      </c>
      <c r="B34" s="70" t="s">
        <v>186</v>
      </c>
      <c r="C34" s="19" t="s">
        <v>1117</v>
      </c>
      <c r="D34" s="19" t="s">
        <v>1113</v>
      </c>
      <c r="E34" s="57" t="s">
        <v>1156</v>
      </c>
      <c r="F34" s="57" t="s">
        <v>1159</v>
      </c>
      <c r="G34" s="70" t="s">
        <v>1125</v>
      </c>
    </row>
    <row r="35" spans="1:7" ht="26.25" x14ac:dyDescent="0.25">
      <c r="A35" s="71">
        <v>27</v>
      </c>
      <c r="B35" s="70" t="s">
        <v>187</v>
      </c>
      <c r="C35" s="19" t="s">
        <v>1118</v>
      </c>
      <c r="D35" s="19" t="s">
        <v>1112</v>
      </c>
      <c r="E35" s="57" t="s">
        <v>1156</v>
      </c>
      <c r="F35" s="57" t="s">
        <v>1159</v>
      </c>
      <c r="G35" s="70" t="s">
        <v>1125</v>
      </c>
    </row>
    <row r="36" spans="1:7" ht="26.25" x14ac:dyDescent="0.25">
      <c r="A36" s="71">
        <v>28</v>
      </c>
      <c r="B36" s="70" t="s">
        <v>188</v>
      </c>
      <c r="C36" s="19" t="s">
        <v>1119</v>
      </c>
      <c r="D36" s="19" t="s">
        <v>1114</v>
      </c>
      <c r="E36" s="57" t="s">
        <v>1156</v>
      </c>
      <c r="F36" s="57" t="s">
        <v>1159</v>
      </c>
      <c r="G36" s="70" t="s">
        <v>1125</v>
      </c>
    </row>
    <row r="37" spans="1:7" ht="26.25" x14ac:dyDescent="0.25">
      <c r="A37" s="71">
        <v>29</v>
      </c>
      <c r="B37" s="70" t="s">
        <v>189</v>
      </c>
      <c r="C37" s="19" t="s">
        <v>1120</v>
      </c>
      <c r="D37" s="19" t="s">
        <v>1115</v>
      </c>
      <c r="E37" s="57" t="s">
        <v>1156</v>
      </c>
      <c r="F37" s="57" t="s">
        <v>1159</v>
      </c>
      <c r="G37" s="70" t="s">
        <v>1125</v>
      </c>
    </row>
    <row r="38" spans="1:7" ht="26.25" x14ac:dyDescent="0.25">
      <c r="A38" s="71">
        <v>30</v>
      </c>
      <c r="B38" s="70" t="s">
        <v>190</v>
      </c>
      <c r="C38" s="19" t="s">
        <v>1121</v>
      </c>
      <c r="D38" s="19" t="s">
        <v>1116</v>
      </c>
      <c r="E38" s="57" t="s">
        <v>1156</v>
      </c>
      <c r="F38" s="57" t="s">
        <v>1159</v>
      </c>
      <c r="G38" s="70" t="s">
        <v>1125</v>
      </c>
    </row>
    <row r="39" spans="1:7" ht="26.25" x14ac:dyDescent="0.25">
      <c r="A39" s="71">
        <v>31</v>
      </c>
      <c r="B39" s="70" t="s">
        <v>191</v>
      </c>
      <c r="C39" s="19" t="s">
        <v>32</v>
      </c>
      <c r="D39" s="19" t="s">
        <v>1030</v>
      </c>
      <c r="E39" s="57" t="s">
        <v>1157</v>
      </c>
      <c r="F39" s="57" t="s">
        <v>1158</v>
      </c>
      <c r="G39" s="70" t="s">
        <v>1124</v>
      </c>
    </row>
    <row r="40" spans="1:7" ht="26.25" x14ac:dyDescent="0.25">
      <c r="A40" s="71">
        <v>32</v>
      </c>
      <c r="B40" s="70" t="s">
        <v>192</v>
      </c>
      <c r="C40" s="19" t="s">
        <v>33</v>
      </c>
      <c r="D40" s="19" t="s">
        <v>1031</v>
      </c>
      <c r="E40" s="57" t="s">
        <v>1156</v>
      </c>
      <c r="F40" s="57" t="s">
        <v>1159</v>
      </c>
      <c r="G40" s="70" t="s">
        <v>1130</v>
      </c>
    </row>
    <row r="41" spans="1:7" ht="26.25" x14ac:dyDescent="0.25">
      <c r="A41" s="71">
        <v>33</v>
      </c>
      <c r="B41" s="70" t="s">
        <v>193</v>
      </c>
      <c r="C41" s="19" t="s">
        <v>34</v>
      </c>
      <c r="D41" s="19" t="s">
        <v>1032</v>
      </c>
      <c r="E41" s="57" t="s">
        <v>1156</v>
      </c>
      <c r="F41" s="57" t="s">
        <v>1159</v>
      </c>
      <c r="G41" s="70" t="s">
        <v>1131</v>
      </c>
    </row>
    <row r="42" spans="1:7" ht="26.25" x14ac:dyDescent="0.25">
      <c r="A42" s="71">
        <v>34</v>
      </c>
      <c r="B42" s="70" t="s">
        <v>194</v>
      </c>
      <c r="C42" s="19" t="s">
        <v>35</v>
      </c>
      <c r="D42" s="19" t="s">
        <v>1033</v>
      </c>
      <c r="E42" s="57" t="s">
        <v>1156</v>
      </c>
      <c r="F42" s="57" t="s">
        <v>1159</v>
      </c>
      <c r="G42" s="70" t="s">
        <v>1130</v>
      </c>
    </row>
    <row r="43" spans="1:7" ht="26.25" x14ac:dyDescent="0.25">
      <c r="A43" s="71">
        <v>35</v>
      </c>
      <c r="B43" s="70" t="s">
        <v>195</v>
      </c>
      <c r="C43" s="19" t="s">
        <v>36</v>
      </c>
      <c r="D43" s="19" t="s">
        <v>1034</v>
      </c>
      <c r="E43" s="57" t="s">
        <v>1156</v>
      </c>
      <c r="F43" s="57" t="s">
        <v>1159</v>
      </c>
      <c r="G43" s="70" t="s">
        <v>1131</v>
      </c>
    </row>
    <row r="44" spans="1:7" ht="51.75" x14ac:dyDescent="0.25">
      <c r="A44" s="71">
        <v>36</v>
      </c>
      <c r="B44" s="70" t="s">
        <v>196</v>
      </c>
      <c r="C44" s="19" t="s">
        <v>37</v>
      </c>
      <c r="D44" s="19" t="s">
        <v>1035</v>
      </c>
      <c r="E44" s="57" t="s">
        <v>1157</v>
      </c>
      <c r="F44" s="57" t="s">
        <v>1158</v>
      </c>
      <c r="G44" s="70" t="s">
        <v>1124</v>
      </c>
    </row>
    <row r="45" spans="1:7" ht="51.75" x14ac:dyDescent="0.25">
      <c r="A45" s="71">
        <v>37</v>
      </c>
      <c r="B45" s="70" t="s">
        <v>197</v>
      </c>
      <c r="C45" s="19" t="s">
        <v>38</v>
      </c>
      <c r="D45" s="19" t="s">
        <v>1036</v>
      </c>
      <c r="E45" s="57" t="s">
        <v>1157</v>
      </c>
      <c r="F45" s="57" t="s">
        <v>1158</v>
      </c>
      <c r="G45" s="70" t="s">
        <v>1124</v>
      </c>
    </row>
    <row r="46" spans="1:7" ht="51.75" x14ac:dyDescent="0.25">
      <c r="A46" s="71">
        <v>38</v>
      </c>
      <c r="B46" s="70" t="s">
        <v>198</v>
      </c>
      <c r="C46" s="19" t="s">
        <v>39</v>
      </c>
      <c r="D46" s="19" t="s">
        <v>1037</v>
      </c>
      <c r="E46" s="57" t="s">
        <v>1157</v>
      </c>
      <c r="F46" s="57" t="s">
        <v>1158</v>
      </c>
      <c r="G46" s="70" t="s">
        <v>1124</v>
      </c>
    </row>
    <row r="47" spans="1:7" ht="51.75" x14ac:dyDescent="0.25">
      <c r="A47" s="71">
        <v>39</v>
      </c>
      <c r="B47" s="70" t="s">
        <v>199</v>
      </c>
      <c r="C47" s="19" t="s">
        <v>40</v>
      </c>
      <c r="D47" s="19" t="s">
        <v>1038</v>
      </c>
      <c r="E47" s="57" t="s">
        <v>1157</v>
      </c>
      <c r="F47" s="57" t="s">
        <v>1158</v>
      </c>
      <c r="G47" s="70" t="s">
        <v>1124</v>
      </c>
    </row>
    <row r="48" spans="1:7" ht="51.75" x14ac:dyDescent="0.25">
      <c r="A48" s="71">
        <v>40</v>
      </c>
      <c r="B48" s="70" t="s">
        <v>200</v>
      </c>
      <c r="C48" s="19" t="s">
        <v>41</v>
      </c>
      <c r="D48" s="19" t="s">
        <v>1039</v>
      </c>
      <c r="E48" s="57" t="s">
        <v>1157</v>
      </c>
      <c r="F48" s="57" t="s">
        <v>1158</v>
      </c>
      <c r="G48" s="70" t="s">
        <v>1124</v>
      </c>
    </row>
    <row r="49" spans="1:7" ht="51.75" x14ac:dyDescent="0.25">
      <c r="A49" s="71">
        <v>41</v>
      </c>
      <c r="B49" s="70" t="s">
        <v>201</v>
      </c>
      <c r="C49" s="19" t="s">
        <v>42</v>
      </c>
      <c r="D49" s="19" t="s">
        <v>1040</v>
      </c>
      <c r="E49" s="57" t="s">
        <v>1157</v>
      </c>
      <c r="F49" s="57" t="s">
        <v>1158</v>
      </c>
      <c r="G49" s="70" t="s">
        <v>1124</v>
      </c>
    </row>
    <row r="50" spans="1:7" ht="51.75" x14ac:dyDescent="0.25">
      <c r="A50" s="71">
        <v>42</v>
      </c>
      <c r="B50" s="70" t="s">
        <v>202</v>
      </c>
      <c r="C50" s="19" t="s">
        <v>43</v>
      </c>
      <c r="D50" s="19" t="s">
        <v>1041</v>
      </c>
      <c r="E50" s="57" t="s">
        <v>1157</v>
      </c>
      <c r="F50" s="57" t="s">
        <v>1158</v>
      </c>
      <c r="G50" s="70" t="s">
        <v>1124</v>
      </c>
    </row>
    <row r="51" spans="1:7" ht="51.75" x14ac:dyDescent="0.25">
      <c r="A51" s="71">
        <v>43</v>
      </c>
      <c r="B51" s="70" t="s">
        <v>203</v>
      </c>
      <c r="C51" s="19" t="s">
        <v>44</v>
      </c>
      <c r="D51" s="19" t="s">
        <v>1042</v>
      </c>
      <c r="E51" s="57" t="s">
        <v>1157</v>
      </c>
      <c r="F51" s="57" t="s">
        <v>1158</v>
      </c>
      <c r="G51" s="70" t="s">
        <v>1124</v>
      </c>
    </row>
    <row r="52" spans="1:7" ht="51.75" x14ac:dyDescent="0.25">
      <c r="A52" s="71">
        <v>44</v>
      </c>
      <c r="B52" s="70" t="s">
        <v>204</v>
      </c>
      <c r="C52" s="19" t="s">
        <v>45</v>
      </c>
      <c r="D52" s="19" t="s">
        <v>1043</v>
      </c>
      <c r="E52" s="57" t="s">
        <v>1157</v>
      </c>
      <c r="F52" s="57" t="s">
        <v>1158</v>
      </c>
      <c r="G52" s="70" t="s">
        <v>1124</v>
      </c>
    </row>
    <row r="53" spans="1:7" ht="51.75" x14ac:dyDescent="0.25">
      <c r="A53" s="71">
        <v>45</v>
      </c>
      <c r="B53" s="70" t="s">
        <v>205</v>
      </c>
      <c r="C53" s="19" t="s">
        <v>46</v>
      </c>
      <c r="D53" s="19" t="s">
        <v>1044</v>
      </c>
      <c r="E53" s="57" t="s">
        <v>1157</v>
      </c>
      <c r="F53" s="57" t="s">
        <v>1158</v>
      </c>
      <c r="G53" s="70" t="s">
        <v>1124</v>
      </c>
    </row>
    <row r="54" spans="1:7" ht="51.75" x14ac:dyDescent="0.25">
      <c r="A54" s="71">
        <v>46</v>
      </c>
      <c r="B54" s="70" t="s">
        <v>206</v>
      </c>
      <c r="C54" s="19" t="s">
        <v>47</v>
      </c>
      <c r="D54" s="19" t="s">
        <v>1045</v>
      </c>
      <c r="E54" s="57" t="s">
        <v>1157</v>
      </c>
      <c r="F54" s="57" t="s">
        <v>1158</v>
      </c>
      <c r="G54" s="70" t="s">
        <v>1124</v>
      </c>
    </row>
    <row r="55" spans="1:7" ht="51.75" x14ac:dyDescent="0.25">
      <c r="A55" s="71">
        <v>47</v>
      </c>
      <c r="B55" s="70" t="s">
        <v>207</v>
      </c>
      <c r="C55" s="19" t="s">
        <v>48</v>
      </c>
      <c r="D55" s="19" t="s">
        <v>1046</v>
      </c>
      <c r="E55" s="57" t="s">
        <v>1157</v>
      </c>
      <c r="F55" s="57" t="s">
        <v>1158</v>
      </c>
      <c r="G55" s="70" t="s">
        <v>1124</v>
      </c>
    </row>
    <row r="56" spans="1:7" ht="51.75" x14ac:dyDescent="0.25">
      <c r="A56" s="71">
        <v>48</v>
      </c>
      <c r="B56" s="70" t="s">
        <v>208</v>
      </c>
      <c r="C56" s="19" t="s">
        <v>49</v>
      </c>
      <c r="D56" s="19" t="s">
        <v>1047</v>
      </c>
      <c r="E56" s="57" t="s">
        <v>1157</v>
      </c>
      <c r="F56" s="57" t="s">
        <v>1158</v>
      </c>
      <c r="G56" s="70" t="s">
        <v>1124</v>
      </c>
    </row>
    <row r="57" spans="1:7" ht="51.75" x14ac:dyDescent="0.25">
      <c r="A57" s="71">
        <v>49</v>
      </c>
      <c r="B57" s="70" t="s">
        <v>209</v>
      </c>
      <c r="C57" s="19" t="s">
        <v>50</v>
      </c>
      <c r="D57" s="19" t="s">
        <v>1048</v>
      </c>
      <c r="E57" s="57" t="s">
        <v>1157</v>
      </c>
      <c r="F57" s="57" t="s">
        <v>1158</v>
      </c>
      <c r="G57" s="70" t="s">
        <v>1124</v>
      </c>
    </row>
    <row r="58" spans="1:7" ht="51.75" x14ac:dyDescent="0.25">
      <c r="A58" s="71">
        <v>50</v>
      </c>
      <c r="B58" s="70" t="s">
        <v>210</v>
      </c>
      <c r="C58" s="19" t="s">
        <v>51</v>
      </c>
      <c r="D58" s="19" t="s">
        <v>1049</v>
      </c>
      <c r="E58" s="57" t="s">
        <v>1157</v>
      </c>
      <c r="F58" s="57" t="s">
        <v>1158</v>
      </c>
      <c r="G58" s="70" t="s">
        <v>1124</v>
      </c>
    </row>
    <row r="59" spans="1:7" ht="51.75" x14ac:dyDescent="0.25">
      <c r="A59" s="71">
        <v>51</v>
      </c>
      <c r="B59" s="70" t="s">
        <v>211</v>
      </c>
      <c r="C59" s="19" t="s">
        <v>52</v>
      </c>
      <c r="D59" s="19" t="s">
        <v>1050</v>
      </c>
      <c r="E59" s="57" t="s">
        <v>1157</v>
      </c>
      <c r="F59" s="57" t="s">
        <v>1158</v>
      </c>
      <c r="G59" s="70" t="s">
        <v>1124</v>
      </c>
    </row>
    <row r="60" spans="1:7" ht="51.75" x14ac:dyDescent="0.25">
      <c r="A60" s="71">
        <v>52</v>
      </c>
      <c r="B60" s="70" t="s">
        <v>212</v>
      </c>
      <c r="C60" s="19" t="s">
        <v>53</v>
      </c>
      <c r="D60" s="19" t="s">
        <v>1051</v>
      </c>
      <c r="E60" s="57" t="s">
        <v>1157</v>
      </c>
      <c r="F60" s="57" t="s">
        <v>1158</v>
      </c>
      <c r="G60" s="70" t="s">
        <v>1124</v>
      </c>
    </row>
    <row r="61" spans="1:7" ht="51.75" x14ac:dyDescent="0.25">
      <c r="A61" s="71">
        <v>53</v>
      </c>
      <c r="B61" s="70" t="s">
        <v>213</v>
      </c>
      <c r="C61" s="19" t="s">
        <v>54</v>
      </c>
      <c r="D61" s="19" t="s">
        <v>1052</v>
      </c>
      <c r="E61" s="57" t="s">
        <v>1157</v>
      </c>
      <c r="F61" s="57" t="s">
        <v>1158</v>
      </c>
      <c r="G61" s="70" t="s">
        <v>1124</v>
      </c>
    </row>
    <row r="62" spans="1:7" ht="51.75" x14ac:dyDescent="0.25">
      <c r="A62" s="71">
        <v>54</v>
      </c>
      <c r="B62" s="70" t="s">
        <v>214</v>
      </c>
      <c r="C62" s="19" t="s">
        <v>55</v>
      </c>
      <c r="D62" s="19" t="s">
        <v>1053</v>
      </c>
      <c r="E62" s="57" t="s">
        <v>1157</v>
      </c>
      <c r="F62" s="57" t="s">
        <v>1158</v>
      </c>
      <c r="G62" s="70" t="s">
        <v>1124</v>
      </c>
    </row>
    <row r="63" spans="1:7" ht="51.75" x14ac:dyDescent="0.25">
      <c r="A63" s="71">
        <v>55</v>
      </c>
      <c r="B63" s="70" t="s">
        <v>215</v>
      </c>
      <c r="C63" s="19" t="s">
        <v>56</v>
      </c>
      <c r="D63" s="19" t="s">
        <v>1054</v>
      </c>
      <c r="E63" s="57" t="s">
        <v>1157</v>
      </c>
      <c r="F63" s="57" t="s">
        <v>1158</v>
      </c>
      <c r="G63" s="70" t="s">
        <v>1124</v>
      </c>
    </row>
    <row r="64" spans="1:7" ht="51.75" x14ac:dyDescent="0.25">
      <c r="A64" s="71">
        <v>56</v>
      </c>
      <c r="B64" s="70" t="s">
        <v>216</v>
      </c>
      <c r="C64" s="19" t="s">
        <v>57</v>
      </c>
      <c r="D64" s="19" t="s">
        <v>1055</v>
      </c>
      <c r="E64" s="57" t="s">
        <v>1157</v>
      </c>
      <c r="F64" s="57" t="s">
        <v>1158</v>
      </c>
      <c r="G64" s="70" t="s">
        <v>1124</v>
      </c>
    </row>
    <row r="65" spans="1:7" ht="51.75" x14ac:dyDescent="0.25">
      <c r="A65" s="71">
        <v>57</v>
      </c>
      <c r="B65" s="70" t="s">
        <v>217</v>
      </c>
      <c r="C65" s="19" t="s">
        <v>58</v>
      </c>
      <c r="D65" s="19" t="s">
        <v>1056</v>
      </c>
      <c r="E65" s="57" t="s">
        <v>1157</v>
      </c>
      <c r="F65" s="57" t="s">
        <v>1158</v>
      </c>
      <c r="G65" s="70" t="s">
        <v>1124</v>
      </c>
    </row>
    <row r="66" spans="1:7" ht="51.75" x14ac:dyDescent="0.25">
      <c r="A66" s="71">
        <v>58</v>
      </c>
      <c r="B66" s="70" t="s">
        <v>218</v>
      </c>
      <c r="C66" s="19" t="s">
        <v>59</v>
      </c>
      <c r="D66" s="19" t="s">
        <v>1057</v>
      </c>
      <c r="E66" s="57" t="s">
        <v>1157</v>
      </c>
      <c r="F66" s="57" t="s">
        <v>1158</v>
      </c>
      <c r="G66" s="70" t="s">
        <v>1124</v>
      </c>
    </row>
    <row r="67" spans="1:7" ht="51.75" x14ac:dyDescent="0.25">
      <c r="A67" s="71">
        <v>59</v>
      </c>
      <c r="B67" s="70" t="s">
        <v>219</v>
      </c>
      <c r="C67" s="19" t="s">
        <v>60</v>
      </c>
      <c r="D67" s="19" t="s">
        <v>1058</v>
      </c>
      <c r="E67" s="57" t="s">
        <v>1157</v>
      </c>
      <c r="F67" s="57" t="s">
        <v>1158</v>
      </c>
      <c r="G67" s="70" t="s">
        <v>1124</v>
      </c>
    </row>
    <row r="68" spans="1:7" ht="51.75" x14ac:dyDescent="0.25">
      <c r="A68" s="71">
        <v>60</v>
      </c>
      <c r="B68" s="70" t="s">
        <v>220</v>
      </c>
      <c r="C68" s="19" t="s">
        <v>61</v>
      </c>
      <c r="D68" s="19" t="s">
        <v>1059</v>
      </c>
      <c r="E68" s="57" t="s">
        <v>1157</v>
      </c>
      <c r="F68" s="57" t="s">
        <v>1158</v>
      </c>
      <c r="G68" s="70" t="s">
        <v>1124</v>
      </c>
    </row>
    <row r="69" spans="1:7" ht="51.75" x14ac:dyDescent="0.25">
      <c r="A69" s="71">
        <v>61</v>
      </c>
      <c r="B69" s="70" t="s">
        <v>221</v>
      </c>
      <c r="C69" s="19" t="s">
        <v>62</v>
      </c>
      <c r="D69" s="19" t="s">
        <v>1060</v>
      </c>
      <c r="E69" s="57" t="s">
        <v>1157</v>
      </c>
      <c r="F69" s="57" t="s">
        <v>1158</v>
      </c>
      <c r="G69" s="70" t="s">
        <v>1124</v>
      </c>
    </row>
    <row r="70" spans="1:7" ht="51.75" x14ac:dyDescent="0.25">
      <c r="A70" s="71">
        <v>62</v>
      </c>
      <c r="B70" s="70" t="s">
        <v>222</v>
      </c>
      <c r="C70" s="19" t="s">
        <v>63</v>
      </c>
      <c r="D70" s="19" t="s">
        <v>1061</v>
      </c>
      <c r="E70" s="57" t="s">
        <v>1157</v>
      </c>
      <c r="F70" s="57" t="s">
        <v>1158</v>
      </c>
      <c r="G70" s="70" t="s">
        <v>1124</v>
      </c>
    </row>
    <row r="71" spans="1:7" ht="51.75" x14ac:dyDescent="0.25">
      <c r="A71" s="71">
        <v>63</v>
      </c>
      <c r="B71" s="70" t="s">
        <v>223</v>
      </c>
      <c r="C71" s="19" t="s">
        <v>64</v>
      </c>
      <c r="D71" s="19" t="s">
        <v>1062</v>
      </c>
      <c r="E71" s="57" t="s">
        <v>1157</v>
      </c>
      <c r="F71" s="57" t="s">
        <v>1158</v>
      </c>
      <c r="G71" s="70" t="s">
        <v>1124</v>
      </c>
    </row>
    <row r="72" spans="1:7" ht="51.75" x14ac:dyDescent="0.25">
      <c r="A72" s="71">
        <v>64</v>
      </c>
      <c r="B72" s="70" t="s">
        <v>224</v>
      </c>
      <c r="C72" s="19" t="s">
        <v>65</v>
      </c>
      <c r="D72" s="19" t="s">
        <v>1063</v>
      </c>
      <c r="E72" s="57" t="s">
        <v>1157</v>
      </c>
      <c r="F72" s="57" t="s">
        <v>1158</v>
      </c>
      <c r="G72" s="70" t="s">
        <v>1124</v>
      </c>
    </row>
    <row r="73" spans="1:7" ht="51.75" x14ac:dyDescent="0.25">
      <c r="A73" s="71">
        <v>65</v>
      </c>
      <c r="B73" s="70" t="s">
        <v>225</v>
      </c>
      <c r="C73" s="19" t="s">
        <v>66</v>
      </c>
      <c r="D73" s="19" t="s">
        <v>1064</v>
      </c>
      <c r="E73" s="57" t="s">
        <v>1157</v>
      </c>
      <c r="F73" s="57" t="s">
        <v>1158</v>
      </c>
      <c r="G73" s="70" t="s">
        <v>1124</v>
      </c>
    </row>
    <row r="74" spans="1:7" ht="51.75" x14ac:dyDescent="0.25">
      <c r="A74" s="71">
        <v>66</v>
      </c>
      <c r="B74" s="70" t="s">
        <v>226</v>
      </c>
      <c r="C74" s="19" t="s">
        <v>67</v>
      </c>
      <c r="D74" s="19" t="s">
        <v>1065</v>
      </c>
      <c r="E74" s="57" t="s">
        <v>1157</v>
      </c>
      <c r="F74" s="57" t="s">
        <v>1158</v>
      </c>
      <c r="G74" s="70" t="s">
        <v>1124</v>
      </c>
    </row>
    <row r="75" spans="1:7" ht="51.75" x14ac:dyDescent="0.25">
      <c r="A75" s="71">
        <v>67</v>
      </c>
      <c r="B75" s="70" t="s">
        <v>227</v>
      </c>
      <c r="C75" s="19" t="s">
        <v>68</v>
      </c>
      <c r="D75" s="19" t="s">
        <v>1066</v>
      </c>
      <c r="E75" s="57" t="s">
        <v>1157</v>
      </c>
      <c r="F75" s="57" t="s">
        <v>1158</v>
      </c>
      <c r="G75" s="70" t="s">
        <v>1124</v>
      </c>
    </row>
    <row r="76" spans="1:7" ht="51.75" x14ac:dyDescent="0.25">
      <c r="A76" s="71">
        <v>68</v>
      </c>
      <c r="B76" s="70" t="s">
        <v>228</v>
      </c>
      <c r="C76" s="19" t="s">
        <v>69</v>
      </c>
      <c r="D76" s="19" t="s">
        <v>1067</v>
      </c>
      <c r="E76" s="57" t="s">
        <v>1157</v>
      </c>
      <c r="F76" s="57" t="s">
        <v>1158</v>
      </c>
      <c r="G76" s="70" t="s">
        <v>1124</v>
      </c>
    </row>
    <row r="77" spans="1:7" ht="51.75" x14ac:dyDescent="0.25">
      <c r="A77" s="71">
        <v>69</v>
      </c>
      <c r="B77" s="70" t="s">
        <v>229</v>
      </c>
      <c r="C77" s="19" t="s">
        <v>70</v>
      </c>
      <c r="D77" s="19" t="s">
        <v>1068</v>
      </c>
      <c r="E77" s="57" t="s">
        <v>1157</v>
      </c>
      <c r="F77" s="57" t="s">
        <v>1158</v>
      </c>
      <c r="G77" s="70" t="s">
        <v>1124</v>
      </c>
    </row>
    <row r="78" spans="1:7" ht="51.75" x14ac:dyDescent="0.25">
      <c r="A78" s="71">
        <v>70</v>
      </c>
      <c r="B78" s="70" t="s">
        <v>230</v>
      </c>
      <c r="C78" s="19" t="s">
        <v>71</v>
      </c>
      <c r="D78" s="19" t="s">
        <v>1069</v>
      </c>
      <c r="E78" s="57" t="s">
        <v>1157</v>
      </c>
      <c r="F78" s="57" t="s">
        <v>1158</v>
      </c>
      <c r="G78" s="70" t="s">
        <v>1124</v>
      </c>
    </row>
    <row r="79" spans="1:7" ht="51.75" x14ac:dyDescent="0.25">
      <c r="A79" s="71">
        <v>71</v>
      </c>
      <c r="B79" s="70" t="s">
        <v>231</v>
      </c>
      <c r="C79" s="19" t="s">
        <v>72</v>
      </c>
      <c r="D79" s="19" t="s">
        <v>1070</v>
      </c>
      <c r="E79" s="57" t="s">
        <v>1157</v>
      </c>
      <c r="F79" s="57" t="s">
        <v>1158</v>
      </c>
      <c r="G79" s="70" t="s">
        <v>1124</v>
      </c>
    </row>
    <row r="80" spans="1:7" ht="51.75" x14ac:dyDescent="0.25">
      <c r="A80" s="71">
        <v>72</v>
      </c>
      <c r="B80" s="70" t="s">
        <v>232</v>
      </c>
      <c r="C80" s="19" t="s">
        <v>73</v>
      </c>
      <c r="D80" s="19" t="s">
        <v>1071</v>
      </c>
      <c r="E80" s="57" t="s">
        <v>1157</v>
      </c>
      <c r="F80" s="57" t="s">
        <v>1158</v>
      </c>
      <c r="G80" s="70" t="s">
        <v>1124</v>
      </c>
    </row>
    <row r="81" spans="1:7" ht="51.75" x14ac:dyDescent="0.25">
      <c r="A81" s="71">
        <v>73</v>
      </c>
      <c r="B81" s="70" t="s">
        <v>233</v>
      </c>
      <c r="C81" s="19" t="s">
        <v>74</v>
      </c>
      <c r="D81" s="19" t="s">
        <v>1072</v>
      </c>
      <c r="E81" s="57" t="s">
        <v>1157</v>
      </c>
      <c r="F81" s="57" t="s">
        <v>1158</v>
      </c>
      <c r="G81" s="70" t="s">
        <v>1124</v>
      </c>
    </row>
    <row r="82" spans="1:7" ht="51.75" x14ac:dyDescent="0.25">
      <c r="A82" s="71">
        <v>74</v>
      </c>
      <c r="B82" s="70" t="s">
        <v>234</v>
      </c>
      <c r="C82" s="19" t="s">
        <v>75</v>
      </c>
      <c r="D82" s="19" t="s">
        <v>1073</v>
      </c>
      <c r="E82" s="57" t="s">
        <v>1157</v>
      </c>
      <c r="F82" s="57" t="s">
        <v>1158</v>
      </c>
      <c r="G82" s="70" t="s">
        <v>1124</v>
      </c>
    </row>
    <row r="83" spans="1:7" ht="51.75" x14ac:dyDescent="0.25">
      <c r="A83" s="71">
        <v>75</v>
      </c>
      <c r="B83" s="70" t="s">
        <v>235</v>
      </c>
      <c r="C83" s="19" t="s">
        <v>76</v>
      </c>
      <c r="D83" s="19" t="s">
        <v>1074</v>
      </c>
      <c r="E83" s="57" t="s">
        <v>1157</v>
      </c>
      <c r="F83" s="57" t="s">
        <v>1158</v>
      </c>
      <c r="G83" s="70" t="s">
        <v>1124</v>
      </c>
    </row>
    <row r="84" spans="1:7" ht="51.75" x14ac:dyDescent="0.25">
      <c r="A84" s="71">
        <v>76</v>
      </c>
      <c r="B84" s="70" t="s">
        <v>236</v>
      </c>
      <c r="C84" s="19" t="s">
        <v>77</v>
      </c>
      <c r="D84" s="19" t="s">
        <v>1075</v>
      </c>
      <c r="E84" s="57" t="s">
        <v>1157</v>
      </c>
      <c r="F84" s="57" t="s">
        <v>1158</v>
      </c>
      <c r="G84" s="70" t="s">
        <v>1124</v>
      </c>
    </row>
    <row r="85" spans="1:7" ht="51.75" x14ac:dyDescent="0.25">
      <c r="A85" s="71">
        <v>77</v>
      </c>
      <c r="B85" s="70" t="s">
        <v>237</v>
      </c>
      <c r="C85" s="19" t="s">
        <v>78</v>
      </c>
      <c r="D85" s="19" t="s">
        <v>1076</v>
      </c>
      <c r="E85" s="57" t="s">
        <v>1157</v>
      </c>
      <c r="F85" s="57" t="s">
        <v>1158</v>
      </c>
      <c r="G85" s="70" t="s">
        <v>1124</v>
      </c>
    </row>
    <row r="86" spans="1:7" ht="13.9" customHeight="1" x14ac:dyDescent="0.25">
      <c r="A86" s="71">
        <v>78</v>
      </c>
      <c r="B86" s="70" t="s">
        <v>238</v>
      </c>
      <c r="C86" s="19" t="s">
        <v>79</v>
      </c>
      <c r="D86" s="19" t="s">
        <v>1077</v>
      </c>
      <c r="E86" s="57" t="s">
        <v>1157</v>
      </c>
      <c r="F86" s="57" t="s">
        <v>1158</v>
      </c>
      <c r="G86" s="70" t="s">
        <v>1124</v>
      </c>
    </row>
    <row r="87" spans="1:7" ht="51.75" x14ac:dyDescent="0.25">
      <c r="A87" s="71">
        <v>79</v>
      </c>
      <c r="B87" s="70" t="s">
        <v>239</v>
      </c>
      <c r="C87" s="19" t="s">
        <v>80</v>
      </c>
      <c r="D87" s="19" t="s">
        <v>1078</v>
      </c>
      <c r="E87" s="57" t="s">
        <v>1157</v>
      </c>
      <c r="F87" s="57" t="s">
        <v>1158</v>
      </c>
      <c r="G87" s="70" t="s">
        <v>1124</v>
      </c>
    </row>
    <row r="88" spans="1:7" ht="51.75" x14ac:dyDescent="0.25">
      <c r="A88" s="71">
        <v>80</v>
      </c>
      <c r="B88" s="70" t="s">
        <v>240</v>
      </c>
      <c r="C88" s="19" t="s">
        <v>81</v>
      </c>
      <c r="D88" s="19" t="s">
        <v>1079</v>
      </c>
      <c r="E88" s="57" t="s">
        <v>1157</v>
      </c>
      <c r="F88" s="57" t="s">
        <v>1158</v>
      </c>
      <c r="G88" s="70" t="s">
        <v>1124</v>
      </c>
    </row>
    <row r="89" spans="1:7" ht="51.75" x14ac:dyDescent="0.25">
      <c r="A89" s="71">
        <v>81</v>
      </c>
      <c r="B89" s="70" t="s">
        <v>241</v>
      </c>
      <c r="C89" s="19" t="s">
        <v>82</v>
      </c>
      <c r="D89" s="19" t="s">
        <v>1080</v>
      </c>
      <c r="E89" s="57" t="s">
        <v>1157</v>
      </c>
      <c r="F89" s="57" t="s">
        <v>1158</v>
      </c>
      <c r="G89" s="70" t="s">
        <v>1124</v>
      </c>
    </row>
    <row r="90" spans="1:7" ht="51.75" x14ac:dyDescent="0.25">
      <c r="A90" s="71">
        <v>82</v>
      </c>
      <c r="B90" s="70" t="s">
        <v>242</v>
      </c>
      <c r="C90" s="19" t="s">
        <v>83</v>
      </c>
      <c r="D90" s="19" t="s">
        <v>1081</v>
      </c>
      <c r="E90" s="57" t="s">
        <v>1157</v>
      </c>
      <c r="F90" s="57" t="s">
        <v>1158</v>
      </c>
      <c r="G90" s="70" t="s">
        <v>1124</v>
      </c>
    </row>
    <row r="91" spans="1:7" ht="51.75" x14ac:dyDescent="0.25">
      <c r="A91" s="71">
        <v>83</v>
      </c>
      <c r="B91" s="70" t="s">
        <v>243</v>
      </c>
      <c r="C91" s="19" t="s">
        <v>84</v>
      </c>
      <c r="D91" s="19" t="s">
        <v>1082</v>
      </c>
      <c r="E91" s="57" t="s">
        <v>1157</v>
      </c>
      <c r="F91" s="57" t="s">
        <v>1158</v>
      </c>
      <c r="G91" s="70" t="s">
        <v>1124</v>
      </c>
    </row>
    <row r="92" spans="1:7" ht="51.75" x14ac:dyDescent="0.25">
      <c r="A92" s="71">
        <v>84</v>
      </c>
      <c r="B92" s="70" t="s">
        <v>244</v>
      </c>
      <c r="C92" s="19" t="s">
        <v>85</v>
      </c>
      <c r="D92" s="19" t="s">
        <v>1083</v>
      </c>
      <c r="E92" s="57" t="s">
        <v>1157</v>
      </c>
      <c r="F92" s="57" t="s">
        <v>1158</v>
      </c>
      <c r="G92" s="70" t="s">
        <v>1124</v>
      </c>
    </row>
    <row r="93" spans="1:7" ht="51.75" x14ac:dyDescent="0.25">
      <c r="A93" s="71">
        <v>85</v>
      </c>
      <c r="B93" s="70" t="s">
        <v>245</v>
      </c>
      <c r="C93" s="19" t="s">
        <v>86</v>
      </c>
      <c r="D93" s="19" t="s">
        <v>1084</v>
      </c>
      <c r="E93" s="57" t="s">
        <v>1157</v>
      </c>
      <c r="F93" s="57" t="s">
        <v>1158</v>
      </c>
      <c r="G93" s="70" t="s">
        <v>1124</v>
      </c>
    </row>
  </sheetData>
  <sheetProtection autoFilter="0"/>
  <pageMargins left="0.7" right="0.7" top="0.75" bottom="0.75" header="0.3" footer="0.3"/>
  <pageSetup paperSize="9" orientation="portrait" horizontalDpi="4294967295" verticalDpi="4294967295"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E36"/>
  <sheetViews>
    <sheetView workbookViewId="0">
      <selection activeCell="D1" sqref="D1"/>
    </sheetView>
  </sheetViews>
  <sheetFormatPr defaultRowHeight="15" x14ac:dyDescent="0.25"/>
  <cols>
    <col min="1" max="1" width="5.7109375" bestFit="1" customWidth="1"/>
    <col min="4" max="4" width="120.7109375" customWidth="1"/>
    <col min="5" max="5" width="120.7109375" style="1" customWidth="1"/>
    <col min="6" max="6" width="9.42578125" customWidth="1"/>
  </cols>
  <sheetData>
    <row r="1" spans="1:5" x14ac:dyDescent="0.25">
      <c r="A1" s="20" t="s">
        <v>1103</v>
      </c>
      <c r="B1" s="20" t="s">
        <v>1104</v>
      </c>
      <c r="C1" s="20" t="s">
        <v>1105</v>
      </c>
      <c r="D1" s="21" t="s">
        <v>1106</v>
      </c>
      <c r="E1" s="21" t="s">
        <v>1107</v>
      </c>
    </row>
    <row r="2" spans="1:5" ht="25.5" x14ac:dyDescent="0.25">
      <c r="A2" s="22" t="str">
        <f>Table4[[#This Row],[LPStype]]&amp;"."&amp;TRIM(LEFT(Table4[[#This Row],[Dsg_PT Servico]],3))</f>
        <v>T1.1.</v>
      </c>
      <c r="B2" s="22">
        <v>1</v>
      </c>
      <c r="C2" s="22" t="s">
        <v>105</v>
      </c>
      <c r="D2" s="23" t="s">
        <v>106</v>
      </c>
      <c r="E2" s="23" t="s">
        <v>107</v>
      </c>
    </row>
    <row r="3" spans="1:5" x14ac:dyDescent="0.25">
      <c r="A3" s="24" t="str">
        <f>Table4[[#This Row],[LPStype]]&amp;"."&amp;TRIM(LEFT(Table4[[#This Row],[Dsg_PT Servico]],3))</f>
        <v>T1.2.</v>
      </c>
      <c r="B3" s="24">
        <v>2</v>
      </c>
      <c r="C3" s="24" t="s">
        <v>105</v>
      </c>
      <c r="D3" s="25" t="s">
        <v>108</v>
      </c>
      <c r="E3" s="25" t="s">
        <v>109</v>
      </c>
    </row>
    <row r="4" spans="1:5" ht="63.75" x14ac:dyDescent="0.25">
      <c r="A4" s="22" t="str">
        <f>Table4[[#This Row],[LPStype]]&amp;"."&amp;TRIM(LEFT(Table4[[#This Row],[Dsg_PT Servico]],3))</f>
        <v>T1.3.</v>
      </c>
      <c r="B4" s="22">
        <v>3</v>
      </c>
      <c r="C4" s="22" t="s">
        <v>105</v>
      </c>
      <c r="D4" s="23" t="s">
        <v>110</v>
      </c>
      <c r="E4" s="23" t="s">
        <v>111</v>
      </c>
    </row>
    <row r="5" spans="1:5" ht="63.75" x14ac:dyDescent="0.25">
      <c r="A5" s="24" t="str">
        <f>Table4[[#This Row],[LPStype]]&amp;"."&amp;TRIM(LEFT(Table4[[#This Row],[Dsg_PT Servico]],3))</f>
        <v>T1.4.</v>
      </c>
      <c r="B5" s="24">
        <v>4</v>
      </c>
      <c r="C5" s="24" t="s">
        <v>105</v>
      </c>
      <c r="D5" s="25" t="s">
        <v>112</v>
      </c>
      <c r="E5" s="25" t="s">
        <v>113</v>
      </c>
    </row>
    <row r="6" spans="1:5" x14ac:dyDescent="0.25">
      <c r="A6" s="26" t="str">
        <f>Table4[[#This Row],[LPStype]]&amp;"."&amp;TRIM(LEFT(Table4[[#This Row],[Dsg_PT Servico]],3))</f>
        <v>T1.5.</v>
      </c>
      <c r="B6" s="26">
        <v>5</v>
      </c>
      <c r="C6" s="26" t="s">
        <v>105</v>
      </c>
      <c r="D6" s="27" t="s">
        <v>114</v>
      </c>
      <c r="E6" s="27" t="s">
        <v>115</v>
      </c>
    </row>
    <row r="7" spans="1:5" x14ac:dyDescent="0.25">
      <c r="A7" s="24" t="str">
        <f>Table4[[#This Row],[LPStype]]&amp;"."&amp;TRIM(LEFT(Table4[[#This Row],[Dsg_PT Servico]],3))</f>
        <v>T1.6.</v>
      </c>
      <c r="B7" s="24">
        <v>6</v>
      </c>
      <c r="C7" s="24" t="s">
        <v>105</v>
      </c>
      <c r="D7" s="25" t="s">
        <v>116</v>
      </c>
      <c r="E7" s="25" t="s">
        <v>117</v>
      </c>
    </row>
    <row r="8" spans="1:5" x14ac:dyDescent="0.25">
      <c r="A8" s="22" t="str">
        <f>Table4[[#This Row],[LPStype]]&amp;"."&amp;TRIM(LEFT(Table4[[#This Row],[Dsg_PT Servico]],3))</f>
        <v>T1.7.</v>
      </c>
      <c r="B8" s="22">
        <v>7</v>
      </c>
      <c r="C8" s="22" t="s">
        <v>105</v>
      </c>
      <c r="D8" s="23" t="s">
        <v>118</v>
      </c>
      <c r="E8" s="23" t="s">
        <v>119</v>
      </c>
    </row>
    <row r="9" spans="1:5" x14ac:dyDescent="0.25">
      <c r="A9" s="24" t="str">
        <f>Table4[[#This Row],[LPStype]]&amp;"."&amp;TRIM(LEFT(Table4[[#This Row],[Dsg_PT Servico]],3))</f>
        <v>T2.1.</v>
      </c>
      <c r="B9" s="24">
        <v>8</v>
      </c>
      <c r="C9" s="24" t="s">
        <v>120</v>
      </c>
      <c r="D9" s="25" t="s">
        <v>121</v>
      </c>
      <c r="E9" s="25" t="s">
        <v>122</v>
      </c>
    </row>
    <row r="10" spans="1:5" x14ac:dyDescent="0.25">
      <c r="A10" s="24" t="str">
        <f>Table4[[#This Row],[LPStype]]&amp;"."&amp;TRIM(LEFT(Table4[[#This Row],[Dsg_PT Servico]],3))</f>
        <v>T2.2.</v>
      </c>
      <c r="B10" s="24">
        <v>9</v>
      </c>
      <c r="C10" s="24" t="s">
        <v>120</v>
      </c>
      <c r="D10" s="25" t="s">
        <v>123</v>
      </c>
      <c r="E10" s="25" t="s">
        <v>124</v>
      </c>
    </row>
    <row r="11" spans="1:5" ht="25.5" x14ac:dyDescent="0.25">
      <c r="A11" s="24" t="str">
        <f>Table4[[#This Row],[LPStype]]&amp;"."&amp;TRIM(LEFT(Table4[[#This Row],[Dsg_PT Servico]],3))</f>
        <v>T2.3.</v>
      </c>
      <c r="B11" s="24">
        <v>10</v>
      </c>
      <c r="C11" s="24" t="s">
        <v>120</v>
      </c>
      <c r="D11" s="25" t="s">
        <v>125</v>
      </c>
      <c r="E11" s="25" t="s">
        <v>126</v>
      </c>
    </row>
    <row r="12" spans="1:5" x14ac:dyDescent="0.25">
      <c r="A12" s="24" t="str">
        <f>Table4[[#This Row],[LPStype]]&amp;"."&amp;TRIM(LEFT(Table4[[#This Row],[Dsg_PT Servico]],3))</f>
        <v>T2.4.</v>
      </c>
      <c r="B12" s="24">
        <v>11</v>
      </c>
      <c r="C12" s="24" t="s">
        <v>120</v>
      </c>
      <c r="D12" s="25" t="s">
        <v>127</v>
      </c>
      <c r="E12" s="25" t="s">
        <v>128</v>
      </c>
    </row>
    <row r="13" spans="1:5" ht="63.75" x14ac:dyDescent="0.25">
      <c r="A13" s="24" t="str">
        <f>Table4[[#This Row],[LPStype]]&amp;"."&amp;TRIM(LEFT(Table4[[#This Row],[Dsg_PT Servico]],3))</f>
        <v>T2.5.</v>
      </c>
      <c r="B13" s="24">
        <v>12</v>
      </c>
      <c r="C13" s="24" t="s">
        <v>120</v>
      </c>
      <c r="D13" s="25" t="s">
        <v>129</v>
      </c>
      <c r="E13" s="25" t="s">
        <v>130</v>
      </c>
    </row>
    <row r="14" spans="1:5" ht="63.75" x14ac:dyDescent="0.25">
      <c r="A14" s="24" t="str">
        <f>Table4[[#This Row],[LPStype]]&amp;"."&amp;TRIM(LEFT(Table4[[#This Row],[Dsg_PT Servico]],3))</f>
        <v>T2.6.</v>
      </c>
      <c r="B14" s="24">
        <v>13</v>
      </c>
      <c r="C14" s="24" t="s">
        <v>120</v>
      </c>
      <c r="D14" s="25" t="s">
        <v>131</v>
      </c>
      <c r="E14" s="25" t="s">
        <v>132</v>
      </c>
    </row>
    <row r="15" spans="1:5" x14ac:dyDescent="0.25">
      <c r="A15" s="24" t="str">
        <f>Table4[[#This Row],[LPStype]]&amp;"."&amp;TRIM(LEFT(Table4[[#This Row],[Dsg_PT Servico]],3))</f>
        <v>T2.7.</v>
      </c>
      <c r="B15" s="24">
        <v>14</v>
      </c>
      <c r="C15" s="24" t="s">
        <v>120</v>
      </c>
      <c r="D15" s="25" t="s">
        <v>133</v>
      </c>
      <c r="E15" s="25" t="s">
        <v>134</v>
      </c>
    </row>
    <row r="16" spans="1:5" x14ac:dyDescent="0.25">
      <c r="A16" s="24" t="str">
        <f>Table4[[#This Row],[LPStype]]&amp;"."&amp;TRIM(LEFT(Table4[[#This Row],[Dsg_PT Servico]],3))</f>
        <v>T2.8.</v>
      </c>
      <c r="B16" s="24">
        <v>15</v>
      </c>
      <c r="C16" s="24" t="s">
        <v>120</v>
      </c>
      <c r="D16" s="25" t="s">
        <v>135</v>
      </c>
      <c r="E16" s="25" t="s">
        <v>136</v>
      </c>
    </row>
    <row r="17" spans="1:5" x14ac:dyDescent="0.25">
      <c r="A17" s="24" t="str">
        <f>Table4[[#This Row],[LPStype]]&amp;"."&amp;TRIM(LEFT(Table4[[#This Row],[Dsg_PT Servico]],3))</f>
        <v>T2.9.</v>
      </c>
      <c r="B17" s="24">
        <v>16</v>
      </c>
      <c r="C17" s="24" t="s">
        <v>120</v>
      </c>
      <c r="D17" s="25" t="s">
        <v>137</v>
      </c>
      <c r="E17" s="25" t="s">
        <v>138</v>
      </c>
    </row>
    <row r="18" spans="1:5" x14ac:dyDescent="0.25">
      <c r="A18" s="22" t="str">
        <f>Table4[[#This Row],[LPStype]]&amp;"."&amp;TRIM(LEFT(Table4[[#This Row],[Dsg_PT Servico]],3))</f>
        <v>T3.1.</v>
      </c>
      <c r="B18" s="22">
        <v>17</v>
      </c>
      <c r="C18" s="22" t="s">
        <v>139</v>
      </c>
      <c r="D18" s="23" t="s">
        <v>92</v>
      </c>
      <c r="E18" s="23" t="s">
        <v>140</v>
      </c>
    </row>
    <row r="19" spans="1:5" ht="25.5" x14ac:dyDescent="0.25">
      <c r="A19" s="24" t="str">
        <f>Table4[[#This Row],[LPStype]]&amp;"."&amp;TRIM(LEFT(Table4[[#This Row],[Dsg_PT Servico]],3))</f>
        <v>T3.2.</v>
      </c>
      <c r="B19" s="24">
        <v>18</v>
      </c>
      <c r="C19" s="24" t="s">
        <v>139</v>
      </c>
      <c r="D19" s="25" t="s">
        <v>93</v>
      </c>
      <c r="E19" s="25" t="s">
        <v>141</v>
      </c>
    </row>
    <row r="20" spans="1:5" x14ac:dyDescent="0.25">
      <c r="A20" s="22" t="str">
        <f>Table4[[#This Row],[LPStype]]&amp;"."&amp;TRIM(LEFT(Table4[[#This Row],[Dsg_PT Servico]],3))</f>
        <v>T3.3.</v>
      </c>
      <c r="B20" s="22">
        <v>19</v>
      </c>
      <c r="C20" s="22" t="s">
        <v>139</v>
      </c>
      <c r="D20" s="23" t="s">
        <v>94</v>
      </c>
      <c r="E20" s="23" t="s">
        <v>142</v>
      </c>
    </row>
    <row r="21" spans="1:5" x14ac:dyDescent="0.25">
      <c r="A21" s="24" t="str">
        <f>Table4[[#This Row],[LPStype]]&amp;"."&amp;TRIM(LEFT(Table4[[#This Row],[Dsg_PT Servico]],3))</f>
        <v>T3.4.</v>
      </c>
      <c r="B21" s="24">
        <v>20</v>
      </c>
      <c r="C21" s="24" t="s">
        <v>139</v>
      </c>
      <c r="D21" s="25" t="s">
        <v>95</v>
      </c>
      <c r="E21" s="25" t="s">
        <v>143</v>
      </c>
    </row>
    <row r="22" spans="1:5" x14ac:dyDescent="0.25">
      <c r="A22" s="22" t="str">
        <f>Table4[[#This Row],[LPStype]]&amp;"."&amp;TRIM(LEFT(Table4[[#This Row],[Dsg_PT Servico]],3))</f>
        <v>T3.5.</v>
      </c>
      <c r="B22" s="22">
        <v>21</v>
      </c>
      <c r="C22" s="22" t="s">
        <v>139</v>
      </c>
      <c r="D22" s="23" t="s">
        <v>96</v>
      </c>
      <c r="E22" s="23" t="s">
        <v>144</v>
      </c>
    </row>
    <row r="23" spans="1:5" ht="63.75" x14ac:dyDescent="0.25">
      <c r="A23" s="24" t="str">
        <f>Table4[[#This Row],[LPStype]]&amp;"."&amp;TRIM(LEFT(Table4[[#This Row],[Dsg_PT Servico]],3))</f>
        <v>T3.6.</v>
      </c>
      <c r="B23" s="24">
        <v>22</v>
      </c>
      <c r="C23" s="24" t="s">
        <v>139</v>
      </c>
      <c r="D23" s="25" t="s">
        <v>97</v>
      </c>
      <c r="E23" s="25" t="s">
        <v>145</v>
      </c>
    </row>
    <row r="24" spans="1:5" ht="51" x14ac:dyDescent="0.25">
      <c r="A24" s="22" t="str">
        <f>Table4[[#This Row],[LPStype]]&amp;"."&amp;TRIM(LEFT(Table4[[#This Row],[Dsg_PT Servico]],3))</f>
        <v>T3.7.</v>
      </c>
      <c r="B24" s="22">
        <v>23</v>
      </c>
      <c r="C24" s="22" t="s">
        <v>139</v>
      </c>
      <c r="D24" s="23" t="s">
        <v>98</v>
      </c>
      <c r="E24" s="23" t="s">
        <v>146</v>
      </c>
    </row>
    <row r="25" spans="1:5" x14ac:dyDescent="0.25">
      <c r="A25" s="28" t="str">
        <f>Table4[[#This Row],[LPStype]]&amp;"."&amp;TRIM(LEFT(Table4[[#This Row],[Dsg_PT Servico]],3))</f>
        <v>T3.8.</v>
      </c>
      <c r="B25" s="28">
        <v>24</v>
      </c>
      <c r="C25" s="28" t="s">
        <v>139</v>
      </c>
      <c r="D25" s="29" t="s">
        <v>99</v>
      </c>
      <c r="E25" s="29" t="s">
        <v>147</v>
      </c>
    </row>
    <row r="26" spans="1:5" ht="38.25" x14ac:dyDescent="0.25">
      <c r="A26" s="22" t="str">
        <f>Table4[[#This Row],[LPStype]]&amp;"."&amp;TRIM(LEFT(Table4[[#This Row],[Dsg_PT Servico]],3))</f>
        <v>T3.9.</v>
      </c>
      <c r="B26" s="22">
        <v>25</v>
      </c>
      <c r="C26" s="22" t="s">
        <v>139</v>
      </c>
      <c r="D26" s="23" t="s">
        <v>100</v>
      </c>
      <c r="E26" s="23" t="s">
        <v>148</v>
      </c>
    </row>
    <row r="27" spans="1:5" ht="25.5" x14ac:dyDescent="0.25">
      <c r="A27" s="24" t="str">
        <f>Table4[[#This Row],[LPStype]]&amp;"."&amp;TRIM(LEFT(Table4[[#This Row],[Dsg_PT Servico]],3))</f>
        <v>T3.10.</v>
      </c>
      <c r="B27" s="24">
        <v>26</v>
      </c>
      <c r="C27" s="24" t="s">
        <v>139</v>
      </c>
      <c r="D27" s="25" t="s">
        <v>101</v>
      </c>
      <c r="E27" s="25" t="s">
        <v>149</v>
      </c>
    </row>
    <row r="28" spans="1:5" x14ac:dyDescent="0.25">
      <c r="A28" s="22" t="str">
        <f>Table4[[#This Row],[LPStype]]&amp;"."&amp;TRIM(LEFT(Table4[[#This Row],[Dsg_PT Servico]],3))</f>
        <v>T3.11.</v>
      </c>
      <c r="B28" s="22">
        <v>27</v>
      </c>
      <c r="C28" s="22" t="s">
        <v>139</v>
      </c>
      <c r="D28" s="23" t="s">
        <v>102</v>
      </c>
      <c r="E28" s="23" t="s">
        <v>150</v>
      </c>
    </row>
    <row r="29" spans="1:5" x14ac:dyDescent="0.25">
      <c r="A29" s="24" t="str">
        <f>Table4[[#This Row],[LPStype]]&amp;"."&amp;TRIM(LEFT(Table4[[#This Row],[Dsg_PT Servico]],3))</f>
        <v>T3.12.</v>
      </c>
      <c r="B29" s="24">
        <v>28</v>
      </c>
      <c r="C29" s="24" t="s">
        <v>139</v>
      </c>
      <c r="D29" s="25" t="s">
        <v>151</v>
      </c>
      <c r="E29" s="25" t="s">
        <v>152</v>
      </c>
    </row>
    <row r="30" spans="1:5" x14ac:dyDescent="0.25">
      <c r="A30" s="22" t="str">
        <f>Table4[[#This Row],[LPStype]]&amp;"."&amp;TRIM(LEFT(Table4[[#This Row],[Dsg_PT Servico]],3))</f>
        <v>T3.13.</v>
      </c>
      <c r="B30" s="22">
        <v>29</v>
      </c>
      <c r="C30" s="22" t="s">
        <v>139</v>
      </c>
      <c r="D30" s="23" t="s">
        <v>103</v>
      </c>
      <c r="E30" s="23" t="s">
        <v>153</v>
      </c>
    </row>
    <row r="36" spans="2:2" x14ac:dyDescent="0.25">
      <c r="B36">
        <v>1</v>
      </c>
    </row>
  </sheetData>
  <sheetProtection algorithmName="SHA-512" hashValue="PJjf/yKQ2zNBrDUuiB16p5HHxPKS5I9AEFILUhPisumzJueM5ea/9mBFFr2w7LYIWMBst4G42sAzbZjLohfBUQ==" saltValue="1qYp9zMhw+HTqoGaNmSCeA==" spinCount="100000" sheet="1" objects="1" scenarios="1" autoFilter="0"/>
  <pageMargins left="0.7" right="0.7" top="0.75" bottom="0.75" header="0.3" footer="0.3"/>
  <pageSetup paperSize="9" orientation="portrait" horizontalDpi="4294967295" verticalDpi="4294967295"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C248"/>
  <sheetViews>
    <sheetView workbookViewId="0">
      <selection activeCell="A21" sqref="A21"/>
    </sheetView>
  </sheetViews>
  <sheetFormatPr defaultRowHeight="15" x14ac:dyDescent="0.25"/>
  <cols>
    <col min="1" max="1" width="9" customWidth="1"/>
    <col min="2" max="2" width="61.5703125" bestFit="1" customWidth="1"/>
    <col min="3" max="3" width="46.7109375" bestFit="1" customWidth="1"/>
  </cols>
  <sheetData>
    <row r="1" spans="1:3" x14ac:dyDescent="0.25">
      <c r="A1" s="30" t="s">
        <v>269</v>
      </c>
      <c r="B1" s="30" t="s">
        <v>270</v>
      </c>
      <c r="C1" s="31" t="s">
        <v>271</v>
      </c>
    </row>
    <row r="2" spans="1:3" x14ac:dyDescent="0.25">
      <c r="A2" s="32" t="s">
        <v>272</v>
      </c>
      <c r="B2" s="32" t="s">
        <v>273</v>
      </c>
      <c r="C2" s="33" t="s">
        <v>274</v>
      </c>
    </row>
    <row r="3" spans="1:3" x14ac:dyDescent="0.25">
      <c r="A3" s="34" t="s">
        <v>275</v>
      </c>
      <c r="B3" s="34" t="s">
        <v>276</v>
      </c>
      <c r="C3" s="35" t="s">
        <v>277</v>
      </c>
    </row>
    <row r="4" spans="1:3" x14ac:dyDescent="0.25">
      <c r="A4" s="32" t="s">
        <v>278</v>
      </c>
      <c r="B4" s="32" t="s">
        <v>279</v>
      </c>
      <c r="C4" s="33" t="s">
        <v>280</v>
      </c>
    </row>
    <row r="5" spans="1:3" x14ac:dyDescent="0.25">
      <c r="A5" s="34" t="s">
        <v>281</v>
      </c>
      <c r="B5" s="34" t="s">
        <v>282</v>
      </c>
      <c r="C5" s="35" t="s">
        <v>283</v>
      </c>
    </row>
    <row r="6" spans="1:3" x14ac:dyDescent="0.25">
      <c r="A6" s="32" t="s">
        <v>284</v>
      </c>
      <c r="B6" s="32" t="s">
        <v>285</v>
      </c>
      <c r="C6" s="33" t="s">
        <v>286</v>
      </c>
    </row>
    <row r="7" spans="1:3" x14ac:dyDescent="0.25">
      <c r="A7" s="34" t="s">
        <v>287</v>
      </c>
      <c r="B7" s="34" t="s">
        <v>288</v>
      </c>
      <c r="C7" s="35" t="s">
        <v>289</v>
      </c>
    </row>
    <row r="8" spans="1:3" x14ac:dyDescent="0.25">
      <c r="A8" s="32" t="s">
        <v>290</v>
      </c>
      <c r="B8" s="32" t="s">
        <v>291</v>
      </c>
      <c r="C8" s="33" t="s">
        <v>292</v>
      </c>
    </row>
    <row r="9" spans="1:3" x14ac:dyDescent="0.25">
      <c r="A9" s="34" t="s">
        <v>293</v>
      </c>
      <c r="B9" s="34" t="s">
        <v>294</v>
      </c>
      <c r="C9" s="35" t="s">
        <v>295</v>
      </c>
    </row>
    <row r="10" spans="1:3" x14ac:dyDescent="0.25">
      <c r="A10" s="32" t="s">
        <v>296</v>
      </c>
      <c r="B10" s="32" t="s">
        <v>297</v>
      </c>
      <c r="C10" s="33" t="s">
        <v>298</v>
      </c>
    </row>
    <row r="11" spans="1:3" x14ac:dyDescent="0.25">
      <c r="A11" s="34" t="s">
        <v>299</v>
      </c>
      <c r="B11" s="34" t="s">
        <v>300</v>
      </c>
      <c r="C11" s="35" t="s">
        <v>301</v>
      </c>
    </row>
    <row r="12" spans="1:3" x14ac:dyDescent="0.25">
      <c r="A12" s="32" t="s">
        <v>302</v>
      </c>
      <c r="B12" s="32" t="s">
        <v>303</v>
      </c>
      <c r="C12" s="33" t="s">
        <v>304</v>
      </c>
    </row>
    <row r="13" spans="1:3" x14ac:dyDescent="0.25">
      <c r="A13" s="34" t="s">
        <v>305</v>
      </c>
      <c r="B13" s="34" t="s">
        <v>306</v>
      </c>
      <c r="C13" s="35" t="s">
        <v>307</v>
      </c>
    </row>
    <row r="14" spans="1:3" x14ac:dyDescent="0.25">
      <c r="A14" s="32" t="s">
        <v>308</v>
      </c>
      <c r="B14" s="32" t="s">
        <v>309</v>
      </c>
      <c r="C14" s="33" t="s">
        <v>310</v>
      </c>
    </row>
    <row r="15" spans="1:3" x14ac:dyDescent="0.25">
      <c r="A15" s="34" t="s">
        <v>311</v>
      </c>
      <c r="B15" s="34" t="s">
        <v>312</v>
      </c>
      <c r="C15" s="35" t="s">
        <v>313</v>
      </c>
    </row>
    <row r="16" spans="1:3" x14ac:dyDescent="0.25">
      <c r="A16" s="32" t="s">
        <v>314</v>
      </c>
      <c r="B16" s="32" t="s">
        <v>315</v>
      </c>
      <c r="C16" s="33" t="s">
        <v>316</v>
      </c>
    </row>
    <row r="17" spans="1:3" x14ac:dyDescent="0.25">
      <c r="A17" s="34" t="s">
        <v>317</v>
      </c>
      <c r="B17" s="34" t="s">
        <v>318</v>
      </c>
      <c r="C17" s="35" t="s">
        <v>319</v>
      </c>
    </row>
    <row r="18" spans="1:3" x14ac:dyDescent="0.25">
      <c r="A18" s="32" t="s">
        <v>320</v>
      </c>
      <c r="B18" s="32" t="s">
        <v>321</v>
      </c>
      <c r="C18" s="33" t="s">
        <v>322</v>
      </c>
    </row>
    <row r="19" spans="1:3" x14ac:dyDescent="0.25">
      <c r="A19" s="34" t="s">
        <v>323</v>
      </c>
      <c r="B19" s="34" t="s">
        <v>324</v>
      </c>
      <c r="C19" s="35" t="s">
        <v>325</v>
      </c>
    </row>
    <row r="20" spans="1:3" x14ac:dyDescent="0.25">
      <c r="A20" s="32" t="s">
        <v>326</v>
      </c>
      <c r="B20" s="32" t="s">
        <v>327</v>
      </c>
      <c r="C20" s="33" t="s">
        <v>328</v>
      </c>
    </row>
    <row r="21" spans="1:3" x14ac:dyDescent="0.25">
      <c r="A21" s="34" t="s">
        <v>329</v>
      </c>
      <c r="B21" s="34" t="s">
        <v>330</v>
      </c>
      <c r="C21" s="35" t="s">
        <v>331</v>
      </c>
    </row>
    <row r="22" spans="1:3" x14ac:dyDescent="0.25">
      <c r="A22" s="32" t="s">
        <v>332</v>
      </c>
      <c r="B22" s="32" t="s">
        <v>333</v>
      </c>
      <c r="C22" s="33" t="s">
        <v>334</v>
      </c>
    </row>
    <row r="23" spans="1:3" x14ac:dyDescent="0.25">
      <c r="A23" s="34" t="s">
        <v>335</v>
      </c>
      <c r="B23" s="34" t="s">
        <v>336</v>
      </c>
      <c r="C23" s="35" t="s">
        <v>337</v>
      </c>
    </row>
    <row r="24" spans="1:3" x14ac:dyDescent="0.25">
      <c r="A24" s="32" t="s">
        <v>338</v>
      </c>
      <c r="B24" s="32" t="s">
        <v>339</v>
      </c>
      <c r="C24" s="33" t="s">
        <v>340</v>
      </c>
    </row>
    <row r="25" spans="1:3" x14ac:dyDescent="0.25">
      <c r="A25" s="34" t="s">
        <v>341</v>
      </c>
      <c r="B25" s="34" t="s">
        <v>342</v>
      </c>
      <c r="C25" s="35" t="s">
        <v>343</v>
      </c>
    </row>
    <row r="26" spans="1:3" x14ac:dyDescent="0.25">
      <c r="A26" s="32" t="s">
        <v>344</v>
      </c>
      <c r="B26" s="32" t="s">
        <v>345</v>
      </c>
      <c r="C26" s="33" t="s">
        <v>346</v>
      </c>
    </row>
    <row r="27" spans="1:3" x14ac:dyDescent="0.25">
      <c r="A27" s="34" t="s">
        <v>347</v>
      </c>
      <c r="B27" s="34" t="s">
        <v>348</v>
      </c>
      <c r="C27" s="35" t="s">
        <v>349</v>
      </c>
    </row>
    <row r="28" spans="1:3" x14ac:dyDescent="0.25">
      <c r="A28" s="32" t="s">
        <v>350</v>
      </c>
      <c r="B28" s="32" t="s">
        <v>351</v>
      </c>
      <c r="C28" s="33" t="s">
        <v>352</v>
      </c>
    </row>
    <row r="29" spans="1:3" x14ac:dyDescent="0.25">
      <c r="A29" s="34" t="s">
        <v>353</v>
      </c>
      <c r="B29" s="34" t="s">
        <v>354</v>
      </c>
      <c r="C29" s="35" t="s">
        <v>355</v>
      </c>
    </row>
    <row r="30" spans="1:3" x14ac:dyDescent="0.25">
      <c r="A30" s="32" t="s">
        <v>356</v>
      </c>
      <c r="B30" s="32" t="s">
        <v>357</v>
      </c>
      <c r="C30" s="33" t="s">
        <v>358</v>
      </c>
    </row>
    <row r="31" spans="1:3" x14ac:dyDescent="0.25">
      <c r="A31" s="34" t="s">
        <v>359</v>
      </c>
      <c r="B31" s="34" t="s">
        <v>360</v>
      </c>
      <c r="C31" s="35" t="s">
        <v>361</v>
      </c>
    </row>
    <row r="32" spans="1:3" x14ac:dyDescent="0.25">
      <c r="A32" s="32" t="s">
        <v>362</v>
      </c>
      <c r="B32" s="32" t="s">
        <v>363</v>
      </c>
      <c r="C32" s="33" t="s">
        <v>364</v>
      </c>
    </row>
    <row r="33" spans="1:3" x14ac:dyDescent="0.25">
      <c r="A33" s="34" t="s">
        <v>365</v>
      </c>
      <c r="B33" s="34" t="s">
        <v>366</v>
      </c>
      <c r="C33" s="35" t="s">
        <v>367</v>
      </c>
    </row>
    <row r="34" spans="1:3" x14ac:dyDescent="0.25">
      <c r="A34" s="32" t="s">
        <v>368</v>
      </c>
      <c r="B34" s="32" t="s">
        <v>369</v>
      </c>
      <c r="C34" s="33" t="s">
        <v>370</v>
      </c>
    </row>
    <row r="35" spans="1:3" x14ac:dyDescent="0.25">
      <c r="A35" s="34" t="s">
        <v>371</v>
      </c>
      <c r="B35" s="34" t="s">
        <v>372</v>
      </c>
      <c r="C35" s="35" t="s">
        <v>373</v>
      </c>
    </row>
    <row r="36" spans="1:3" x14ac:dyDescent="0.25">
      <c r="A36" s="32" t="s">
        <v>374</v>
      </c>
      <c r="B36" s="32" t="s">
        <v>375</v>
      </c>
      <c r="C36" s="33" t="s">
        <v>376</v>
      </c>
    </row>
    <row r="37" spans="1:3" x14ac:dyDescent="0.25">
      <c r="A37" s="34" t="s">
        <v>377</v>
      </c>
      <c r="B37" s="34" t="s">
        <v>378</v>
      </c>
      <c r="C37" s="35" t="s">
        <v>379</v>
      </c>
    </row>
    <row r="38" spans="1:3" x14ac:dyDescent="0.25">
      <c r="A38" s="32" t="s">
        <v>380</v>
      </c>
      <c r="B38" s="32" t="s">
        <v>381</v>
      </c>
      <c r="C38" s="33" t="s">
        <v>382</v>
      </c>
    </row>
    <row r="39" spans="1:3" x14ac:dyDescent="0.25">
      <c r="A39" s="34" t="s">
        <v>383</v>
      </c>
      <c r="B39" s="34" t="s">
        <v>384</v>
      </c>
      <c r="C39" s="35" t="s">
        <v>385</v>
      </c>
    </row>
    <row r="40" spans="1:3" x14ac:dyDescent="0.25">
      <c r="A40" s="32" t="s">
        <v>386</v>
      </c>
      <c r="B40" s="32" t="s">
        <v>387</v>
      </c>
      <c r="C40" s="33" t="s">
        <v>388</v>
      </c>
    </row>
    <row r="41" spans="1:3" x14ac:dyDescent="0.25">
      <c r="A41" s="34" t="s">
        <v>389</v>
      </c>
      <c r="B41" s="34" t="s">
        <v>390</v>
      </c>
      <c r="C41" s="35" t="s">
        <v>391</v>
      </c>
    </row>
    <row r="42" spans="1:3" x14ac:dyDescent="0.25">
      <c r="A42" s="32" t="s">
        <v>392</v>
      </c>
      <c r="B42" s="32" t="s">
        <v>393</v>
      </c>
      <c r="C42" s="33" t="s">
        <v>394</v>
      </c>
    </row>
    <row r="43" spans="1:3" x14ac:dyDescent="0.25">
      <c r="A43" s="34" t="s">
        <v>395</v>
      </c>
      <c r="B43" s="34" t="s">
        <v>396</v>
      </c>
      <c r="C43" s="35" t="s">
        <v>397</v>
      </c>
    </row>
    <row r="44" spans="1:3" x14ac:dyDescent="0.25">
      <c r="A44" s="32" t="s">
        <v>398</v>
      </c>
      <c r="B44" s="32" t="s">
        <v>399</v>
      </c>
      <c r="C44" s="33" t="s">
        <v>400</v>
      </c>
    </row>
    <row r="45" spans="1:3" x14ac:dyDescent="0.25">
      <c r="A45" s="34" t="s">
        <v>401</v>
      </c>
      <c r="B45" s="34" t="s">
        <v>402</v>
      </c>
      <c r="C45" s="35" t="s">
        <v>403</v>
      </c>
    </row>
    <row r="46" spans="1:3" x14ac:dyDescent="0.25">
      <c r="A46" s="32" t="s">
        <v>404</v>
      </c>
      <c r="B46" s="32" t="s">
        <v>405</v>
      </c>
      <c r="C46" s="33" t="s">
        <v>406</v>
      </c>
    </row>
    <row r="47" spans="1:3" x14ac:dyDescent="0.25">
      <c r="A47" s="34" t="s">
        <v>407</v>
      </c>
      <c r="B47" s="34" t="s">
        <v>408</v>
      </c>
      <c r="C47" s="35" t="s">
        <v>409</v>
      </c>
    </row>
    <row r="48" spans="1:3" x14ac:dyDescent="0.25">
      <c r="A48" s="32" t="s">
        <v>410</v>
      </c>
      <c r="B48" s="32" t="s">
        <v>411</v>
      </c>
      <c r="C48" s="33" t="s">
        <v>412</v>
      </c>
    </row>
    <row r="49" spans="1:3" x14ac:dyDescent="0.25">
      <c r="A49" s="34" t="s">
        <v>413</v>
      </c>
      <c r="B49" s="34" t="s">
        <v>414</v>
      </c>
      <c r="C49" s="35" t="s">
        <v>415</v>
      </c>
    </row>
    <row r="50" spans="1:3" x14ac:dyDescent="0.25">
      <c r="A50" s="32" t="s">
        <v>416</v>
      </c>
      <c r="B50" s="32" t="s">
        <v>417</v>
      </c>
      <c r="C50" s="33" t="s">
        <v>418</v>
      </c>
    </row>
    <row r="51" spans="1:3" x14ac:dyDescent="0.25">
      <c r="A51" s="34" t="s">
        <v>419</v>
      </c>
      <c r="B51" s="34" t="s">
        <v>420</v>
      </c>
      <c r="C51" s="35" t="s">
        <v>421</v>
      </c>
    </row>
    <row r="52" spans="1:3" x14ac:dyDescent="0.25">
      <c r="A52" s="32" t="s">
        <v>422</v>
      </c>
      <c r="B52" s="32" t="s">
        <v>423</v>
      </c>
      <c r="C52" s="33" t="s">
        <v>424</v>
      </c>
    </row>
    <row r="53" spans="1:3" x14ac:dyDescent="0.25">
      <c r="A53" s="34" t="s">
        <v>425</v>
      </c>
      <c r="B53" s="34" t="s">
        <v>426</v>
      </c>
      <c r="C53" s="35" t="s">
        <v>427</v>
      </c>
    </row>
    <row r="54" spans="1:3" x14ac:dyDescent="0.25">
      <c r="A54" s="32" t="s">
        <v>428</v>
      </c>
      <c r="B54" s="32" t="s">
        <v>429</v>
      </c>
      <c r="C54" s="33" t="s">
        <v>430</v>
      </c>
    </row>
    <row r="55" spans="1:3" x14ac:dyDescent="0.25">
      <c r="A55" s="34" t="s">
        <v>431</v>
      </c>
      <c r="B55" s="34" t="s">
        <v>432</v>
      </c>
      <c r="C55" s="35" t="s">
        <v>433</v>
      </c>
    </row>
    <row r="56" spans="1:3" x14ac:dyDescent="0.25">
      <c r="A56" s="32" t="s">
        <v>434</v>
      </c>
      <c r="B56" s="32" t="s">
        <v>435</v>
      </c>
      <c r="C56" s="33" t="s">
        <v>436</v>
      </c>
    </row>
    <row r="57" spans="1:3" x14ac:dyDescent="0.25">
      <c r="A57" s="34" t="s">
        <v>437</v>
      </c>
      <c r="B57" s="34" t="s">
        <v>438</v>
      </c>
      <c r="C57" s="35" t="s">
        <v>439</v>
      </c>
    </row>
    <row r="58" spans="1:3" x14ac:dyDescent="0.25">
      <c r="A58" s="32" t="s">
        <v>440</v>
      </c>
      <c r="B58" s="32" t="s">
        <v>441</v>
      </c>
      <c r="C58" s="33" t="s">
        <v>442</v>
      </c>
    </row>
    <row r="59" spans="1:3" x14ac:dyDescent="0.25">
      <c r="A59" s="34" t="s">
        <v>443</v>
      </c>
      <c r="B59" s="34" t="s">
        <v>444</v>
      </c>
      <c r="C59" s="35" t="s">
        <v>445</v>
      </c>
    </row>
    <row r="60" spans="1:3" x14ac:dyDescent="0.25">
      <c r="A60" s="32" t="s">
        <v>446</v>
      </c>
      <c r="B60" s="32" t="s">
        <v>447</v>
      </c>
      <c r="C60" s="33" t="s">
        <v>448</v>
      </c>
    </row>
    <row r="61" spans="1:3" x14ac:dyDescent="0.25">
      <c r="A61" s="34" t="s">
        <v>449</v>
      </c>
      <c r="B61" s="34" t="s">
        <v>450</v>
      </c>
      <c r="C61" s="35" t="s">
        <v>451</v>
      </c>
    </row>
    <row r="62" spans="1:3" x14ac:dyDescent="0.25">
      <c r="A62" s="32" t="s">
        <v>452</v>
      </c>
      <c r="B62" s="32" t="s">
        <v>453</v>
      </c>
      <c r="C62" s="33" t="s">
        <v>454</v>
      </c>
    </row>
    <row r="63" spans="1:3" x14ac:dyDescent="0.25">
      <c r="A63" s="34" t="s">
        <v>455</v>
      </c>
      <c r="B63" s="34" t="s">
        <v>456</v>
      </c>
      <c r="C63" s="35" t="s">
        <v>457</v>
      </c>
    </row>
    <row r="64" spans="1:3" x14ac:dyDescent="0.25">
      <c r="A64" s="32" t="s">
        <v>458</v>
      </c>
      <c r="B64" s="32" t="s">
        <v>459</v>
      </c>
      <c r="C64" s="33" t="s">
        <v>460</v>
      </c>
    </row>
    <row r="65" spans="1:3" x14ac:dyDescent="0.25">
      <c r="A65" s="34" t="s">
        <v>461</v>
      </c>
      <c r="B65" s="34" t="s">
        <v>462</v>
      </c>
      <c r="C65" s="35" t="s">
        <v>463</v>
      </c>
    </row>
    <row r="66" spans="1:3" x14ac:dyDescent="0.25">
      <c r="A66" s="32" t="s">
        <v>464</v>
      </c>
      <c r="B66" s="32" t="s">
        <v>465</v>
      </c>
      <c r="C66" s="33" t="s">
        <v>466</v>
      </c>
    </row>
    <row r="67" spans="1:3" x14ac:dyDescent="0.25">
      <c r="A67" s="34" t="s">
        <v>467</v>
      </c>
      <c r="B67" s="34" t="s">
        <v>468</v>
      </c>
      <c r="C67" s="35" t="s">
        <v>469</v>
      </c>
    </row>
    <row r="68" spans="1:3" x14ac:dyDescent="0.25">
      <c r="A68" s="32" t="s">
        <v>470</v>
      </c>
      <c r="B68" s="32" t="s">
        <v>471</v>
      </c>
      <c r="C68" s="33" t="s">
        <v>472</v>
      </c>
    </row>
    <row r="69" spans="1:3" x14ac:dyDescent="0.25">
      <c r="A69" s="34" t="s">
        <v>473</v>
      </c>
      <c r="B69" s="34" t="s">
        <v>474</v>
      </c>
      <c r="C69" s="35" t="s">
        <v>475</v>
      </c>
    </row>
    <row r="70" spans="1:3" x14ac:dyDescent="0.25">
      <c r="A70" s="32" t="s">
        <v>476</v>
      </c>
      <c r="B70" s="32" t="s">
        <v>477</v>
      </c>
      <c r="C70" s="33" t="s">
        <v>478</v>
      </c>
    </row>
    <row r="71" spans="1:3" x14ac:dyDescent="0.25">
      <c r="A71" s="34" t="s">
        <v>479</v>
      </c>
      <c r="B71" s="34" t="s">
        <v>480</v>
      </c>
      <c r="C71" s="35" t="s">
        <v>481</v>
      </c>
    </row>
    <row r="72" spans="1:3" x14ac:dyDescent="0.25">
      <c r="A72" s="32" t="s">
        <v>482</v>
      </c>
      <c r="B72" s="32" t="s">
        <v>483</v>
      </c>
      <c r="C72" s="33" t="s">
        <v>484</v>
      </c>
    </row>
    <row r="73" spans="1:3" x14ac:dyDescent="0.25">
      <c r="A73" s="34" t="s">
        <v>485</v>
      </c>
      <c r="B73" s="34" t="s">
        <v>486</v>
      </c>
      <c r="C73" s="35" t="s">
        <v>487</v>
      </c>
    </row>
    <row r="74" spans="1:3" x14ac:dyDescent="0.25">
      <c r="A74" s="32" t="s">
        <v>488</v>
      </c>
      <c r="B74" s="32" t="s">
        <v>489</v>
      </c>
      <c r="C74" s="33" t="s">
        <v>490</v>
      </c>
    </row>
    <row r="75" spans="1:3" x14ac:dyDescent="0.25">
      <c r="A75" s="34" t="s">
        <v>491</v>
      </c>
      <c r="B75" s="34" t="s">
        <v>492</v>
      </c>
      <c r="C75" s="35" t="s">
        <v>493</v>
      </c>
    </row>
    <row r="76" spans="1:3" x14ac:dyDescent="0.25">
      <c r="A76" s="32" t="s">
        <v>494</v>
      </c>
      <c r="B76" s="32" t="s">
        <v>495</v>
      </c>
      <c r="C76" s="33" t="s">
        <v>496</v>
      </c>
    </row>
    <row r="77" spans="1:3" x14ac:dyDescent="0.25">
      <c r="A77" s="34" t="s">
        <v>497</v>
      </c>
      <c r="B77" s="34" t="s">
        <v>498</v>
      </c>
      <c r="C77" s="35" t="s">
        <v>499</v>
      </c>
    </row>
    <row r="78" spans="1:3" x14ac:dyDescent="0.25">
      <c r="A78" s="32" t="s">
        <v>500</v>
      </c>
      <c r="B78" s="32" t="s">
        <v>501</v>
      </c>
      <c r="C78" s="33" t="s">
        <v>502</v>
      </c>
    </row>
    <row r="79" spans="1:3" x14ac:dyDescent="0.25">
      <c r="A79" s="34" t="s">
        <v>503</v>
      </c>
      <c r="B79" s="34" t="s">
        <v>504</v>
      </c>
      <c r="C79" s="35" t="s">
        <v>505</v>
      </c>
    </row>
    <row r="80" spans="1:3" x14ac:dyDescent="0.25">
      <c r="A80" s="32" t="s">
        <v>506</v>
      </c>
      <c r="B80" s="32" t="s">
        <v>507</v>
      </c>
      <c r="C80" s="33" t="s">
        <v>508</v>
      </c>
    </row>
    <row r="81" spans="1:3" x14ac:dyDescent="0.25">
      <c r="A81" s="34" t="s">
        <v>509</v>
      </c>
      <c r="B81" s="34" t="s">
        <v>510</v>
      </c>
      <c r="C81" s="35" t="s">
        <v>511</v>
      </c>
    </row>
    <row r="82" spans="1:3" x14ac:dyDescent="0.25">
      <c r="A82" s="32" t="s">
        <v>512</v>
      </c>
      <c r="B82" s="32" t="s">
        <v>513</v>
      </c>
      <c r="C82" s="33" t="s">
        <v>514</v>
      </c>
    </row>
    <row r="83" spans="1:3" x14ac:dyDescent="0.25">
      <c r="A83" s="34" t="s">
        <v>515</v>
      </c>
      <c r="B83" s="34" t="s">
        <v>516</v>
      </c>
      <c r="C83" s="35" t="s">
        <v>517</v>
      </c>
    </row>
    <row r="84" spans="1:3" x14ac:dyDescent="0.25">
      <c r="A84" s="32" t="s">
        <v>518</v>
      </c>
      <c r="B84" s="32" t="s">
        <v>519</v>
      </c>
      <c r="C84" s="33" t="s">
        <v>520</v>
      </c>
    </row>
    <row r="85" spans="1:3" x14ac:dyDescent="0.25">
      <c r="A85" s="34" t="s">
        <v>521</v>
      </c>
      <c r="B85" s="34" t="s">
        <v>522</v>
      </c>
      <c r="C85" s="35" t="s">
        <v>523</v>
      </c>
    </row>
    <row r="86" spans="1:3" x14ac:dyDescent="0.25">
      <c r="A86" s="32" t="s">
        <v>524</v>
      </c>
      <c r="B86" s="32" t="s">
        <v>525</v>
      </c>
      <c r="C86" s="33" t="s">
        <v>526</v>
      </c>
    </row>
    <row r="87" spans="1:3" x14ac:dyDescent="0.25">
      <c r="A87" s="34" t="s">
        <v>527</v>
      </c>
      <c r="B87" s="34" t="s">
        <v>528</v>
      </c>
      <c r="C87" s="35" t="s">
        <v>529</v>
      </c>
    </row>
    <row r="88" spans="1:3" x14ac:dyDescent="0.25">
      <c r="A88" s="32" t="s">
        <v>530</v>
      </c>
      <c r="B88" s="32" t="s">
        <v>531</v>
      </c>
      <c r="C88" s="33" t="s">
        <v>532</v>
      </c>
    </row>
    <row r="89" spans="1:3" x14ac:dyDescent="0.25">
      <c r="A89" s="34" t="s">
        <v>533</v>
      </c>
      <c r="B89" s="34" t="s">
        <v>534</v>
      </c>
      <c r="C89" s="35" t="s">
        <v>535</v>
      </c>
    </row>
    <row r="90" spans="1:3" x14ac:dyDescent="0.25">
      <c r="A90" s="32" t="s">
        <v>536</v>
      </c>
      <c r="B90" s="32" t="s">
        <v>537</v>
      </c>
      <c r="C90" s="33" t="s">
        <v>538</v>
      </c>
    </row>
    <row r="91" spans="1:3" x14ac:dyDescent="0.25">
      <c r="A91" s="34" t="s">
        <v>539</v>
      </c>
      <c r="B91" s="34" t="s">
        <v>540</v>
      </c>
      <c r="C91" s="35" t="s">
        <v>541</v>
      </c>
    </row>
    <row r="92" spans="1:3" x14ac:dyDescent="0.25">
      <c r="A92" s="32" t="s">
        <v>542</v>
      </c>
      <c r="B92" s="32" t="s">
        <v>543</v>
      </c>
      <c r="C92" s="33" t="s">
        <v>544</v>
      </c>
    </row>
    <row r="93" spans="1:3" x14ac:dyDescent="0.25">
      <c r="A93" s="34" t="s">
        <v>545</v>
      </c>
      <c r="B93" s="34" t="s">
        <v>546</v>
      </c>
      <c r="C93" s="35" t="s">
        <v>547</v>
      </c>
    </row>
    <row r="94" spans="1:3" x14ac:dyDescent="0.25">
      <c r="A94" s="32" t="s">
        <v>548</v>
      </c>
      <c r="B94" s="32" t="s">
        <v>549</v>
      </c>
      <c r="C94" s="33" t="s">
        <v>550</v>
      </c>
    </row>
    <row r="95" spans="1:3" x14ac:dyDescent="0.25">
      <c r="A95" s="34" t="s">
        <v>551</v>
      </c>
      <c r="B95" s="34" t="s">
        <v>552</v>
      </c>
      <c r="C95" s="35" t="s">
        <v>553</v>
      </c>
    </row>
    <row r="96" spans="1:3" x14ac:dyDescent="0.25">
      <c r="A96" s="32" t="s">
        <v>554</v>
      </c>
      <c r="B96" s="32" t="s">
        <v>555</v>
      </c>
      <c r="C96" s="33" t="s">
        <v>556</v>
      </c>
    </row>
    <row r="97" spans="1:3" x14ac:dyDescent="0.25">
      <c r="A97" s="34" t="s">
        <v>557</v>
      </c>
      <c r="B97" s="34" t="s">
        <v>558</v>
      </c>
      <c r="C97" s="35" t="s">
        <v>559</v>
      </c>
    </row>
    <row r="98" spans="1:3" x14ac:dyDescent="0.25">
      <c r="A98" s="32" t="s">
        <v>560</v>
      </c>
      <c r="B98" s="32" t="s">
        <v>561</v>
      </c>
      <c r="C98" s="33" t="s">
        <v>562</v>
      </c>
    </row>
    <row r="99" spans="1:3" x14ac:dyDescent="0.25">
      <c r="A99" s="34" t="s">
        <v>563</v>
      </c>
      <c r="B99" s="34" t="s">
        <v>564</v>
      </c>
      <c r="C99" s="35" t="s">
        <v>565</v>
      </c>
    </row>
    <row r="100" spans="1:3" x14ac:dyDescent="0.25">
      <c r="A100" s="32" t="s">
        <v>566</v>
      </c>
      <c r="B100" s="32" t="s">
        <v>567</v>
      </c>
      <c r="C100" s="33" t="s">
        <v>568</v>
      </c>
    </row>
    <row r="101" spans="1:3" x14ac:dyDescent="0.25">
      <c r="A101" s="34" t="s">
        <v>569</v>
      </c>
      <c r="B101" s="34" t="s">
        <v>570</v>
      </c>
      <c r="C101" s="35" t="s">
        <v>571</v>
      </c>
    </row>
    <row r="102" spans="1:3" x14ac:dyDescent="0.25">
      <c r="A102" s="32" t="s">
        <v>572</v>
      </c>
      <c r="B102" s="32" t="s">
        <v>573</v>
      </c>
      <c r="C102" s="33" t="s">
        <v>574</v>
      </c>
    </row>
    <row r="103" spans="1:3" x14ac:dyDescent="0.25">
      <c r="A103" s="34" t="s">
        <v>575</v>
      </c>
      <c r="B103" s="34" t="s">
        <v>576</v>
      </c>
      <c r="C103" s="35" t="s">
        <v>577</v>
      </c>
    </row>
    <row r="104" spans="1:3" x14ac:dyDescent="0.25">
      <c r="A104" s="32" t="s">
        <v>578</v>
      </c>
      <c r="B104" s="32" t="s">
        <v>579</v>
      </c>
      <c r="C104" s="33" t="s">
        <v>580</v>
      </c>
    </row>
    <row r="105" spans="1:3" x14ac:dyDescent="0.25">
      <c r="A105" s="34" t="s">
        <v>581</v>
      </c>
      <c r="B105" s="34" t="s">
        <v>582</v>
      </c>
      <c r="C105" s="35" t="s">
        <v>583</v>
      </c>
    </row>
    <row r="106" spans="1:3" x14ac:dyDescent="0.25">
      <c r="A106" s="32" t="s">
        <v>584</v>
      </c>
      <c r="B106" s="32" t="s">
        <v>585</v>
      </c>
      <c r="C106" s="33" t="s">
        <v>586</v>
      </c>
    </row>
    <row r="107" spans="1:3" x14ac:dyDescent="0.25">
      <c r="A107" s="34" t="s">
        <v>587</v>
      </c>
      <c r="B107" s="34" t="s">
        <v>588</v>
      </c>
      <c r="C107" s="35" t="s">
        <v>589</v>
      </c>
    </row>
    <row r="108" spans="1:3" x14ac:dyDescent="0.25">
      <c r="A108" s="32" t="s">
        <v>590</v>
      </c>
      <c r="B108" s="32" t="s">
        <v>591</v>
      </c>
      <c r="C108" s="33" t="s">
        <v>592</v>
      </c>
    </row>
    <row r="109" spans="1:3" x14ac:dyDescent="0.25">
      <c r="A109" s="34" t="s">
        <v>593</v>
      </c>
      <c r="B109" s="34" t="s">
        <v>594</v>
      </c>
      <c r="C109" s="35" t="s">
        <v>595</v>
      </c>
    </row>
    <row r="110" spans="1:3" x14ac:dyDescent="0.25">
      <c r="A110" s="32" t="s">
        <v>596</v>
      </c>
      <c r="B110" s="32" t="s">
        <v>597</v>
      </c>
      <c r="C110" s="33" t="s">
        <v>598</v>
      </c>
    </row>
    <row r="111" spans="1:3" x14ac:dyDescent="0.25">
      <c r="A111" s="34" t="s">
        <v>599</v>
      </c>
      <c r="B111" s="34" t="s">
        <v>600</v>
      </c>
      <c r="C111" s="35" t="s">
        <v>601</v>
      </c>
    </row>
    <row r="112" spans="1:3" x14ac:dyDescent="0.25">
      <c r="A112" s="32" t="s">
        <v>602</v>
      </c>
      <c r="B112" s="32" t="s">
        <v>603</v>
      </c>
      <c r="C112" s="33" t="s">
        <v>604</v>
      </c>
    </row>
    <row r="113" spans="1:3" x14ac:dyDescent="0.25">
      <c r="A113" s="34" t="s">
        <v>605</v>
      </c>
      <c r="B113" s="34" t="s">
        <v>606</v>
      </c>
      <c r="C113" s="35" t="s">
        <v>607</v>
      </c>
    </row>
    <row r="114" spans="1:3" x14ac:dyDescent="0.25">
      <c r="A114" s="32" t="s">
        <v>608</v>
      </c>
      <c r="B114" s="32" t="s">
        <v>609</v>
      </c>
      <c r="C114" s="33" t="s">
        <v>610</v>
      </c>
    </row>
    <row r="115" spans="1:3" x14ac:dyDescent="0.25">
      <c r="A115" s="34" t="s">
        <v>611</v>
      </c>
      <c r="B115" s="34" t="s">
        <v>612</v>
      </c>
      <c r="C115" s="35" t="s">
        <v>613</v>
      </c>
    </row>
    <row r="116" spans="1:3" x14ac:dyDescent="0.25">
      <c r="A116" s="32" t="s">
        <v>614</v>
      </c>
      <c r="B116" s="32" t="s">
        <v>615</v>
      </c>
      <c r="C116" s="33" t="s">
        <v>616</v>
      </c>
    </row>
    <row r="117" spans="1:3" x14ac:dyDescent="0.25">
      <c r="A117" s="34" t="s">
        <v>617</v>
      </c>
      <c r="B117" s="34" t="s">
        <v>618</v>
      </c>
      <c r="C117" s="35" t="s">
        <v>619</v>
      </c>
    </row>
    <row r="118" spans="1:3" x14ac:dyDescent="0.25">
      <c r="A118" s="32" t="s">
        <v>620</v>
      </c>
      <c r="B118" s="32" t="s">
        <v>621</v>
      </c>
      <c r="C118" s="33" t="s">
        <v>622</v>
      </c>
    </row>
    <row r="119" spans="1:3" x14ac:dyDescent="0.25">
      <c r="A119" s="34" t="s">
        <v>623</v>
      </c>
      <c r="B119" s="34" t="s">
        <v>624</v>
      </c>
      <c r="C119" s="35" t="s">
        <v>625</v>
      </c>
    </row>
    <row r="120" spans="1:3" x14ac:dyDescent="0.25">
      <c r="A120" s="32" t="s">
        <v>626</v>
      </c>
      <c r="B120" s="32" t="s">
        <v>627</v>
      </c>
      <c r="C120" s="33" t="s">
        <v>628</v>
      </c>
    </row>
    <row r="121" spans="1:3" x14ac:dyDescent="0.25">
      <c r="A121" s="34" t="s">
        <v>629</v>
      </c>
      <c r="B121" s="34" t="s">
        <v>630</v>
      </c>
      <c r="C121" s="35" t="s">
        <v>631</v>
      </c>
    </row>
    <row r="122" spans="1:3" x14ac:dyDescent="0.25">
      <c r="A122" s="32" t="s">
        <v>632</v>
      </c>
      <c r="B122" s="32" t="s">
        <v>633</v>
      </c>
      <c r="C122" s="33" t="s">
        <v>634</v>
      </c>
    </row>
    <row r="123" spans="1:3" x14ac:dyDescent="0.25">
      <c r="A123" s="34" t="s">
        <v>635</v>
      </c>
      <c r="B123" s="34" t="s">
        <v>636</v>
      </c>
      <c r="C123" s="35" t="s">
        <v>637</v>
      </c>
    </row>
    <row r="124" spans="1:3" x14ac:dyDescent="0.25">
      <c r="A124" s="32" t="s">
        <v>638</v>
      </c>
      <c r="B124" s="32" t="s">
        <v>639</v>
      </c>
      <c r="C124" s="33" t="s">
        <v>640</v>
      </c>
    </row>
    <row r="125" spans="1:3" x14ac:dyDescent="0.25">
      <c r="A125" s="34" t="s">
        <v>641</v>
      </c>
      <c r="B125" s="34" t="s">
        <v>642</v>
      </c>
      <c r="C125" s="35" t="s">
        <v>643</v>
      </c>
    </row>
    <row r="126" spans="1:3" x14ac:dyDescent="0.25">
      <c r="A126" s="32" t="s">
        <v>644</v>
      </c>
      <c r="B126" s="32" t="s">
        <v>645</v>
      </c>
      <c r="C126" s="33" t="s">
        <v>646</v>
      </c>
    </row>
    <row r="127" spans="1:3" x14ac:dyDescent="0.25">
      <c r="A127" s="34" t="s">
        <v>647</v>
      </c>
      <c r="B127" s="34" t="s">
        <v>648</v>
      </c>
      <c r="C127" s="35" t="s">
        <v>649</v>
      </c>
    </row>
    <row r="128" spans="1:3" x14ac:dyDescent="0.25">
      <c r="A128" s="32" t="s">
        <v>650</v>
      </c>
      <c r="B128" s="32" t="s">
        <v>651</v>
      </c>
      <c r="C128" s="33" t="s">
        <v>652</v>
      </c>
    </row>
    <row r="129" spans="1:3" x14ac:dyDescent="0.25">
      <c r="A129" s="34" t="s">
        <v>653</v>
      </c>
      <c r="B129" s="34" t="s">
        <v>654</v>
      </c>
      <c r="C129" s="35" t="s">
        <v>655</v>
      </c>
    </row>
    <row r="130" spans="1:3" x14ac:dyDescent="0.25">
      <c r="A130" s="32" t="s">
        <v>656</v>
      </c>
      <c r="B130" s="32" t="s">
        <v>657</v>
      </c>
      <c r="C130" s="33" t="s">
        <v>658</v>
      </c>
    </row>
    <row r="131" spans="1:3" x14ac:dyDescent="0.25">
      <c r="A131" s="34" t="s">
        <v>659</v>
      </c>
      <c r="B131" s="34" t="s">
        <v>660</v>
      </c>
      <c r="C131" s="35" t="s">
        <v>661</v>
      </c>
    </row>
    <row r="132" spans="1:3" x14ac:dyDescent="0.25">
      <c r="A132" s="32" t="s">
        <v>662</v>
      </c>
      <c r="B132" s="32" t="s">
        <v>663</v>
      </c>
      <c r="C132" s="33" t="s">
        <v>664</v>
      </c>
    </row>
    <row r="133" spans="1:3" x14ac:dyDescent="0.25">
      <c r="A133" s="34" t="s">
        <v>665</v>
      </c>
      <c r="B133" s="34" t="s">
        <v>666</v>
      </c>
      <c r="C133" s="35" t="s">
        <v>667</v>
      </c>
    </row>
    <row r="134" spans="1:3" x14ac:dyDescent="0.25">
      <c r="A134" s="32" t="s">
        <v>668</v>
      </c>
      <c r="B134" s="32" t="s">
        <v>669</v>
      </c>
      <c r="C134" s="33" t="s">
        <v>670</v>
      </c>
    </row>
    <row r="135" spans="1:3" x14ac:dyDescent="0.25">
      <c r="A135" s="34" t="s">
        <v>671</v>
      </c>
      <c r="B135" s="34" t="s">
        <v>672</v>
      </c>
      <c r="C135" s="35" t="s">
        <v>673</v>
      </c>
    </row>
    <row r="136" spans="1:3" x14ac:dyDescent="0.25">
      <c r="A136" s="32" t="s">
        <v>674</v>
      </c>
      <c r="B136" s="32" t="s">
        <v>675</v>
      </c>
      <c r="C136" s="33" t="s">
        <v>676</v>
      </c>
    </row>
    <row r="137" spans="1:3" x14ac:dyDescent="0.25">
      <c r="A137" s="34" t="s">
        <v>677</v>
      </c>
      <c r="B137" s="34" t="s">
        <v>678</v>
      </c>
      <c r="C137" s="35" t="s">
        <v>679</v>
      </c>
    </row>
    <row r="138" spans="1:3" x14ac:dyDescent="0.25">
      <c r="A138" s="32" t="s">
        <v>680</v>
      </c>
      <c r="B138" s="32" t="s">
        <v>681</v>
      </c>
      <c r="C138" s="33" t="s">
        <v>682</v>
      </c>
    </row>
    <row r="139" spans="1:3" x14ac:dyDescent="0.25">
      <c r="A139" s="34" t="s">
        <v>683</v>
      </c>
      <c r="B139" s="34" t="s">
        <v>684</v>
      </c>
      <c r="C139" s="35" t="s">
        <v>685</v>
      </c>
    </row>
    <row r="140" spans="1:3" x14ac:dyDescent="0.25">
      <c r="A140" s="32" t="s">
        <v>686</v>
      </c>
      <c r="B140" s="32" t="s">
        <v>687</v>
      </c>
      <c r="C140" s="33" t="s">
        <v>688</v>
      </c>
    </row>
    <row r="141" spans="1:3" x14ac:dyDescent="0.25">
      <c r="A141" s="34" t="s">
        <v>689</v>
      </c>
      <c r="B141" s="34" t="s">
        <v>690</v>
      </c>
      <c r="C141" s="35" t="s">
        <v>691</v>
      </c>
    </row>
    <row r="142" spans="1:3" x14ac:dyDescent="0.25">
      <c r="A142" s="32" t="s">
        <v>692</v>
      </c>
      <c r="B142" s="32" t="s">
        <v>693</v>
      </c>
      <c r="C142" s="33" t="s">
        <v>694</v>
      </c>
    </row>
    <row r="143" spans="1:3" x14ac:dyDescent="0.25">
      <c r="A143" s="34" t="s">
        <v>695</v>
      </c>
      <c r="B143" s="34" t="s">
        <v>696</v>
      </c>
      <c r="C143" s="35" t="s">
        <v>697</v>
      </c>
    </row>
    <row r="144" spans="1:3" x14ac:dyDescent="0.25">
      <c r="A144" s="32" t="s">
        <v>698</v>
      </c>
      <c r="B144" s="32" t="s">
        <v>699</v>
      </c>
      <c r="C144" s="33" t="s">
        <v>700</v>
      </c>
    </row>
    <row r="145" spans="1:3" x14ac:dyDescent="0.25">
      <c r="A145" s="34" t="s">
        <v>701</v>
      </c>
      <c r="B145" s="34" t="s">
        <v>702</v>
      </c>
      <c r="C145" s="35" t="s">
        <v>703</v>
      </c>
    </row>
    <row r="146" spans="1:3" x14ac:dyDescent="0.25">
      <c r="A146" s="32" t="s">
        <v>704</v>
      </c>
      <c r="B146" s="32" t="s">
        <v>705</v>
      </c>
      <c r="C146" s="33" t="s">
        <v>706</v>
      </c>
    </row>
    <row r="147" spans="1:3" x14ac:dyDescent="0.25">
      <c r="A147" s="34" t="s">
        <v>707</v>
      </c>
      <c r="B147" s="34" t="s">
        <v>708</v>
      </c>
      <c r="C147" s="35" t="s">
        <v>709</v>
      </c>
    </row>
    <row r="148" spans="1:3" x14ac:dyDescent="0.25">
      <c r="A148" s="32" t="s">
        <v>710</v>
      </c>
      <c r="B148" s="32" t="s">
        <v>711</v>
      </c>
      <c r="C148" s="33" t="s">
        <v>712</v>
      </c>
    </row>
    <row r="149" spans="1:3" x14ac:dyDescent="0.25">
      <c r="A149" s="34" t="s">
        <v>713</v>
      </c>
      <c r="B149" s="34" t="s">
        <v>714</v>
      </c>
      <c r="C149" s="35" t="s">
        <v>715</v>
      </c>
    </row>
    <row r="150" spans="1:3" x14ac:dyDescent="0.25">
      <c r="A150" s="32" t="s">
        <v>716</v>
      </c>
      <c r="B150" s="32" t="s">
        <v>717</v>
      </c>
      <c r="C150" s="33" t="s">
        <v>712</v>
      </c>
    </row>
    <row r="151" spans="1:3" x14ac:dyDescent="0.25">
      <c r="A151" s="34" t="s">
        <v>718</v>
      </c>
      <c r="B151" s="34" t="s">
        <v>719</v>
      </c>
      <c r="C151" s="35" t="s">
        <v>712</v>
      </c>
    </row>
    <row r="152" spans="1:3" x14ac:dyDescent="0.25">
      <c r="A152" s="32" t="s">
        <v>720</v>
      </c>
      <c r="B152" s="32" t="s">
        <v>721</v>
      </c>
      <c r="C152" s="33" t="s">
        <v>722</v>
      </c>
    </row>
    <row r="153" spans="1:3" x14ac:dyDescent="0.25">
      <c r="A153" s="34" t="s">
        <v>723</v>
      </c>
      <c r="B153" s="34" t="s">
        <v>724</v>
      </c>
      <c r="C153" s="35" t="s">
        <v>725</v>
      </c>
    </row>
    <row r="154" spans="1:3" x14ac:dyDescent="0.25">
      <c r="A154" s="32" t="s">
        <v>726</v>
      </c>
      <c r="B154" s="32" t="s">
        <v>727</v>
      </c>
      <c r="C154" s="33" t="s">
        <v>728</v>
      </c>
    </row>
    <row r="155" spans="1:3" x14ac:dyDescent="0.25">
      <c r="A155" s="34" t="s">
        <v>729</v>
      </c>
      <c r="B155" s="34" t="s">
        <v>730</v>
      </c>
      <c r="C155" s="35" t="s">
        <v>731</v>
      </c>
    </row>
    <row r="156" spans="1:3" x14ac:dyDescent="0.25">
      <c r="A156" s="32" t="s">
        <v>732</v>
      </c>
      <c r="B156" s="32" t="s">
        <v>733</v>
      </c>
      <c r="C156" s="33" t="s">
        <v>734</v>
      </c>
    </row>
    <row r="157" spans="1:3" x14ac:dyDescent="0.25">
      <c r="A157" s="34" t="s">
        <v>735</v>
      </c>
      <c r="B157" s="34" t="s">
        <v>736</v>
      </c>
      <c r="C157" s="35" t="s">
        <v>737</v>
      </c>
    </row>
    <row r="158" spans="1:3" x14ac:dyDescent="0.25">
      <c r="A158" s="32" t="s">
        <v>738</v>
      </c>
      <c r="B158" s="32" t="s">
        <v>739</v>
      </c>
      <c r="C158" s="33" t="s">
        <v>740</v>
      </c>
    </row>
    <row r="159" spans="1:3" x14ac:dyDescent="0.25">
      <c r="A159" s="34" t="s">
        <v>741</v>
      </c>
      <c r="B159" s="34" t="s">
        <v>742</v>
      </c>
      <c r="C159" s="35" t="s">
        <v>743</v>
      </c>
    </row>
    <row r="160" spans="1:3" x14ac:dyDescent="0.25">
      <c r="A160" s="32" t="s">
        <v>744</v>
      </c>
      <c r="B160" s="32" t="s">
        <v>745</v>
      </c>
      <c r="C160" s="33" t="s">
        <v>746</v>
      </c>
    </row>
    <row r="161" spans="1:3" x14ac:dyDescent="0.25">
      <c r="A161" s="34" t="s">
        <v>747</v>
      </c>
      <c r="B161" s="34" t="s">
        <v>748</v>
      </c>
      <c r="C161" s="35" t="s">
        <v>749</v>
      </c>
    </row>
    <row r="162" spans="1:3" x14ac:dyDescent="0.25">
      <c r="A162" s="32" t="s">
        <v>750</v>
      </c>
      <c r="B162" s="32" t="s">
        <v>751</v>
      </c>
      <c r="C162" s="33" t="s">
        <v>752</v>
      </c>
    </row>
    <row r="163" spans="1:3" x14ac:dyDescent="0.25">
      <c r="A163" s="34" t="s">
        <v>753</v>
      </c>
      <c r="B163" s="34" t="s">
        <v>754</v>
      </c>
      <c r="C163" s="35" t="s">
        <v>755</v>
      </c>
    </row>
    <row r="164" spans="1:3" x14ac:dyDescent="0.25">
      <c r="A164" s="32" t="s">
        <v>756</v>
      </c>
      <c r="B164" s="32" t="s">
        <v>757</v>
      </c>
      <c r="C164" s="33" t="s">
        <v>758</v>
      </c>
    </row>
    <row r="165" spans="1:3" x14ac:dyDescent="0.25">
      <c r="A165" s="34" t="s">
        <v>759</v>
      </c>
      <c r="B165" s="34" t="s">
        <v>760</v>
      </c>
      <c r="C165" s="35" t="s">
        <v>761</v>
      </c>
    </row>
    <row r="166" spans="1:3" x14ac:dyDescent="0.25">
      <c r="A166" s="32" t="s">
        <v>762</v>
      </c>
      <c r="B166" s="32" t="s">
        <v>763</v>
      </c>
      <c r="C166" s="33" t="s">
        <v>764</v>
      </c>
    </row>
    <row r="167" spans="1:3" x14ac:dyDescent="0.25">
      <c r="A167" s="34" t="s">
        <v>765</v>
      </c>
      <c r="B167" s="34" t="s">
        <v>766</v>
      </c>
      <c r="C167" s="35" t="s">
        <v>767</v>
      </c>
    </row>
    <row r="168" spans="1:3" x14ac:dyDescent="0.25">
      <c r="A168" s="32" t="s">
        <v>768</v>
      </c>
      <c r="B168" s="32" t="s">
        <v>769</v>
      </c>
      <c r="C168" s="33" t="s">
        <v>770</v>
      </c>
    </row>
    <row r="169" spans="1:3" x14ac:dyDescent="0.25">
      <c r="A169" s="34" t="s">
        <v>771</v>
      </c>
      <c r="B169" s="34" t="s">
        <v>772</v>
      </c>
      <c r="C169" s="35" t="s">
        <v>773</v>
      </c>
    </row>
    <row r="170" spans="1:3" x14ac:dyDescent="0.25">
      <c r="A170" s="32" t="s">
        <v>774</v>
      </c>
      <c r="B170" s="32" t="s">
        <v>775</v>
      </c>
      <c r="C170" s="33" t="s">
        <v>776</v>
      </c>
    </row>
    <row r="171" spans="1:3" x14ac:dyDescent="0.25">
      <c r="A171" s="34" t="s">
        <v>777</v>
      </c>
      <c r="B171" s="34" t="s">
        <v>778</v>
      </c>
      <c r="C171" s="35" t="s">
        <v>779</v>
      </c>
    </row>
    <row r="172" spans="1:3" x14ac:dyDescent="0.25">
      <c r="A172" s="32" t="s">
        <v>780</v>
      </c>
      <c r="B172" s="32" t="s">
        <v>781</v>
      </c>
      <c r="C172" s="33" t="s">
        <v>782</v>
      </c>
    </row>
    <row r="173" spans="1:3" x14ac:dyDescent="0.25">
      <c r="A173" s="34" t="s">
        <v>783</v>
      </c>
      <c r="B173" s="34" t="s">
        <v>784</v>
      </c>
      <c r="C173" s="35" t="s">
        <v>785</v>
      </c>
    </row>
    <row r="174" spans="1:3" x14ac:dyDescent="0.25">
      <c r="A174" s="32" t="s">
        <v>786</v>
      </c>
      <c r="B174" s="32" t="s">
        <v>787</v>
      </c>
      <c r="C174" s="33" t="s">
        <v>788</v>
      </c>
    </row>
    <row r="175" spans="1:3" x14ac:dyDescent="0.25">
      <c r="A175" s="34" t="s">
        <v>789</v>
      </c>
      <c r="B175" s="34" t="s">
        <v>790</v>
      </c>
      <c r="C175" s="35" t="s">
        <v>791</v>
      </c>
    </row>
    <row r="176" spans="1:3" x14ac:dyDescent="0.25">
      <c r="A176" s="32" t="s">
        <v>792</v>
      </c>
      <c r="B176" s="32" t="s">
        <v>793</v>
      </c>
      <c r="C176" s="33" t="s">
        <v>794</v>
      </c>
    </row>
    <row r="177" spans="1:3" x14ac:dyDescent="0.25">
      <c r="A177" s="34" t="s">
        <v>795</v>
      </c>
      <c r="B177" s="34" t="s">
        <v>796</v>
      </c>
      <c r="C177" s="35" t="s">
        <v>797</v>
      </c>
    </row>
    <row r="178" spans="1:3" x14ac:dyDescent="0.25">
      <c r="A178" s="32" t="s">
        <v>798</v>
      </c>
      <c r="B178" s="32" t="s">
        <v>799</v>
      </c>
      <c r="C178" s="33" t="s">
        <v>800</v>
      </c>
    </row>
    <row r="179" spans="1:3" x14ac:dyDescent="0.25">
      <c r="A179" s="34" t="s">
        <v>801</v>
      </c>
      <c r="B179" s="34" t="s">
        <v>802</v>
      </c>
      <c r="C179" s="35" t="s">
        <v>803</v>
      </c>
    </row>
    <row r="180" spans="1:3" x14ac:dyDescent="0.25">
      <c r="A180" s="32" t="s">
        <v>804</v>
      </c>
      <c r="B180" s="32" t="s">
        <v>805</v>
      </c>
      <c r="C180" s="33" t="s">
        <v>806</v>
      </c>
    </row>
    <row r="181" spans="1:3" x14ac:dyDescent="0.25">
      <c r="A181" s="34" t="s">
        <v>807</v>
      </c>
      <c r="B181" s="34" t="s">
        <v>808</v>
      </c>
      <c r="C181" s="35" t="s">
        <v>809</v>
      </c>
    </row>
    <row r="182" spans="1:3" x14ac:dyDescent="0.25">
      <c r="A182" s="32" t="s">
        <v>810</v>
      </c>
      <c r="B182" s="32" t="s">
        <v>811</v>
      </c>
      <c r="C182" s="33" t="s">
        <v>812</v>
      </c>
    </row>
    <row r="183" spans="1:3" x14ac:dyDescent="0.25">
      <c r="A183" s="34" t="s">
        <v>813</v>
      </c>
      <c r="B183" s="34" t="s">
        <v>814</v>
      </c>
      <c r="C183" s="35" t="s">
        <v>815</v>
      </c>
    </row>
    <row r="184" spans="1:3" x14ac:dyDescent="0.25">
      <c r="A184" s="32" t="s">
        <v>816</v>
      </c>
      <c r="B184" s="32" t="s">
        <v>817</v>
      </c>
      <c r="C184" s="33" t="s">
        <v>818</v>
      </c>
    </row>
    <row r="185" spans="1:3" x14ac:dyDescent="0.25">
      <c r="A185" s="34" t="s">
        <v>819</v>
      </c>
      <c r="B185" s="34" t="s">
        <v>820</v>
      </c>
      <c r="C185" s="35" t="s">
        <v>821</v>
      </c>
    </row>
    <row r="186" spans="1:3" x14ac:dyDescent="0.25">
      <c r="A186" s="32" t="s">
        <v>822</v>
      </c>
      <c r="B186" s="32" t="s">
        <v>823</v>
      </c>
      <c r="C186" s="33" t="s">
        <v>824</v>
      </c>
    </row>
    <row r="187" spans="1:3" x14ac:dyDescent="0.25">
      <c r="A187" s="34" t="s">
        <v>825</v>
      </c>
      <c r="B187" s="34" t="s">
        <v>826</v>
      </c>
      <c r="C187" s="35" t="s">
        <v>827</v>
      </c>
    </row>
    <row r="188" spans="1:3" x14ac:dyDescent="0.25">
      <c r="A188" s="32" t="s">
        <v>828</v>
      </c>
      <c r="B188" s="32" t="s">
        <v>829</v>
      </c>
      <c r="C188" s="33" t="s">
        <v>830</v>
      </c>
    </row>
    <row r="189" spans="1:3" x14ac:dyDescent="0.25">
      <c r="A189" s="34" t="s">
        <v>831</v>
      </c>
      <c r="B189" s="34" t="s">
        <v>832</v>
      </c>
      <c r="C189" s="35" t="s">
        <v>833</v>
      </c>
    </row>
    <row r="190" spans="1:3" x14ac:dyDescent="0.25">
      <c r="A190" s="32" t="s">
        <v>834</v>
      </c>
      <c r="B190" s="32" t="s">
        <v>835</v>
      </c>
      <c r="C190" s="33" t="s">
        <v>836</v>
      </c>
    </row>
    <row r="191" spans="1:3" x14ac:dyDescent="0.25">
      <c r="A191" s="34" t="s">
        <v>837</v>
      </c>
      <c r="B191" s="34" t="s">
        <v>838</v>
      </c>
      <c r="C191" s="35" t="s">
        <v>839</v>
      </c>
    </row>
    <row r="192" spans="1:3" x14ac:dyDescent="0.25">
      <c r="A192" s="32" t="s">
        <v>840</v>
      </c>
      <c r="B192" s="32" t="s">
        <v>841</v>
      </c>
      <c r="C192" s="33" t="s">
        <v>842</v>
      </c>
    </row>
    <row r="193" spans="1:3" x14ac:dyDescent="0.25">
      <c r="A193" s="34" t="s">
        <v>843</v>
      </c>
      <c r="B193" s="34" t="s">
        <v>844</v>
      </c>
      <c r="C193" s="35" t="s">
        <v>845</v>
      </c>
    </row>
    <row r="194" spans="1:3" x14ac:dyDescent="0.25">
      <c r="A194" s="32" t="s">
        <v>846</v>
      </c>
      <c r="B194" s="32" t="s">
        <v>847</v>
      </c>
      <c r="C194" s="33" t="s">
        <v>848</v>
      </c>
    </row>
    <row r="195" spans="1:3" x14ac:dyDescent="0.25">
      <c r="A195" s="34" t="s">
        <v>849</v>
      </c>
      <c r="B195" s="34" t="s">
        <v>850</v>
      </c>
      <c r="C195" s="35" t="s">
        <v>851</v>
      </c>
    </row>
    <row r="196" spans="1:3" x14ac:dyDescent="0.25">
      <c r="A196" s="32" t="s">
        <v>852</v>
      </c>
      <c r="B196" s="32" t="s">
        <v>853</v>
      </c>
      <c r="C196" s="33" t="s">
        <v>854</v>
      </c>
    </row>
    <row r="197" spans="1:3" x14ac:dyDescent="0.25">
      <c r="A197" s="34" t="s">
        <v>855</v>
      </c>
      <c r="B197" s="34" t="s">
        <v>856</v>
      </c>
      <c r="C197" s="35" t="s">
        <v>857</v>
      </c>
    </row>
    <row r="198" spans="1:3" x14ac:dyDescent="0.25">
      <c r="A198" s="32" t="s">
        <v>858</v>
      </c>
      <c r="B198" s="32" t="s">
        <v>859</v>
      </c>
      <c r="C198" s="33" t="s">
        <v>860</v>
      </c>
    </row>
    <row r="199" spans="1:3" x14ac:dyDescent="0.25">
      <c r="A199" s="34" t="s">
        <v>861</v>
      </c>
      <c r="B199" s="34" t="s">
        <v>862</v>
      </c>
      <c r="C199" s="35" t="s">
        <v>863</v>
      </c>
    </row>
    <row r="200" spans="1:3" x14ac:dyDescent="0.25">
      <c r="A200" s="32" t="s">
        <v>864</v>
      </c>
      <c r="B200" s="32" t="s">
        <v>865</v>
      </c>
      <c r="C200" s="33" t="s">
        <v>866</v>
      </c>
    </row>
    <row r="201" spans="1:3" x14ac:dyDescent="0.25">
      <c r="A201" s="34" t="s">
        <v>867</v>
      </c>
      <c r="B201" s="34" t="s">
        <v>868</v>
      </c>
      <c r="C201" s="35" t="s">
        <v>712</v>
      </c>
    </row>
    <row r="202" spans="1:3" x14ac:dyDescent="0.25">
      <c r="A202" s="32" t="s">
        <v>869</v>
      </c>
      <c r="B202" s="32" t="s">
        <v>870</v>
      </c>
      <c r="C202" s="33" t="s">
        <v>871</v>
      </c>
    </row>
    <row r="203" spans="1:3" x14ac:dyDescent="0.25">
      <c r="A203" s="34" t="s">
        <v>872</v>
      </c>
      <c r="B203" s="34" t="s">
        <v>873</v>
      </c>
      <c r="C203" s="35" t="s">
        <v>874</v>
      </c>
    </row>
    <row r="204" spans="1:3" x14ac:dyDescent="0.25">
      <c r="A204" s="32" t="s">
        <v>875</v>
      </c>
      <c r="B204" s="32" t="s">
        <v>876</v>
      </c>
      <c r="C204" s="33" t="s">
        <v>877</v>
      </c>
    </row>
    <row r="205" spans="1:3" x14ac:dyDescent="0.25">
      <c r="A205" s="34" t="s">
        <v>878</v>
      </c>
      <c r="B205" s="34" t="s">
        <v>879</v>
      </c>
      <c r="C205" s="35" t="s">
        <v>880</v>
      </c>
    </row>
    <row r="206" spans="1:3" x14ac:dyDescent="0.25">
      <c r="A206" s="32" t="s">
        <v>881</v>
      </c>
      <c r="B206" s="32" t="s">
        <v>882</v>
      </c>
      <c r="C206" s="33" t="s">
        <v>883</v>
      </c>
    </row>
    <row r="207" spans="1:3" x14ac:dyDescent="0.25">
      <c r="A207" s="34" t="s">
        <v>884</v>
      </c>
      <c r="B207" s="34" t="s">
        <v>885</v>
      </c>
      <c r="C207" s="35" t="s">
        <v>886</v>
      </c>
    </row>
    <row r="208" spans="1:3" x14ac:dyDescent="0.25">
      <c r="A208" s="32" t="s">
        <v>887</v>
      </c>
      <c r="B208" s="32" t="s">
        <v>888</v>
      </c>
      <c r="C208" s="33" t="s">
        <v>889</v>
      </c>
    </row>
    <row r="209" spans="1:3" x14ac:dyDescent="0.25">
      <c r="A209" s="34" t="s">
        <v>890</v>
      </c>
      <c r="B209" s="34" t="s">
        <v>891</v>
      </c>
      <c r="C209" s="35" t="s">
        <v>892</v>
      </c>
    </row>
    <row r="210" spans="1:3" x14ac:dyDescent="0.25">
      <c r="A210" s="32" t="s">
        <v>893</v>
      </c>
      <c r="B210" s="32" t="s">
        <v>894</v>
      </c>
      <c r="C210" s="33" t="s">
        <v>895</v>
      </c>
    </row>
    <row r="211" spans="1:3" x14ac:dyDescent="0.25">
      <c r="A211" s="34" t="s">
        <v>896</v>
      </c>
      <c r="B211" s="34" t="s">
        <v>897</v>
      </c>
      <c r="C211" s="35" t="s">
        <v>898</v>
      </c>
    </row>
    <row r="212" spans="1:3" x14ac:dyDescent="0.25">
      <c r="A212" s="32" t="s">
        <v>899</v>
      </c>
      <c r="B212" s="32" t="s">
        <v>900</v>
      </c>
      <c r="C212" s="33" t="s">
        <v>901</v>
      </c>
    </row>
    <row r="213" spans="1:3" x14ac:dyDescent="0.25">
      <c r="A213" s="34" t="s">
        <v>902</v>
      </c>
      <c r="B213" s="34" t="s">
        <v>903</v>
      </c>
      <c r="C213" s="35" t="s">
        <v>904</v>
      </c>
    </row>
    <row r="214" spans="1:3" x14ac:dyDescent="0.25">
      <c r="A214" s="32" t="s">
        <v>905</v>
      </c>
      <c r="B214" s="32" t="s">
        <v>906</v>
      </c>
      <c r="C214" s="33" t="s">
        <v>907</v>
      </c>
    </row>
    <row r="215" spans="1:3" x14ac:dyDescent="0.25">
      <c r="A215" s="34" t="s">
        <v>908</v>
      </c>
      <c r="B215" s="34" t="s">
        <v>909</v>
      </c>
      <c r="C215" s="35" t="s">
        <v>910</v>
      </c>
    </row>
    <row r="216" spans="1:3" x14ac:dyDescent="0.25">
      <c r="A216" s="32" t="s">
        <v>911</v>
      </c>
      <c r="B216" s="32" t="s">
        <v>912</v>
      </c>
      <c r="C216" s="33" t="s">
        <v>913</v>
      </c>
    </row>
    <row r="217" spans="1:3" x14ac:dyDescent="0.25">
      <c r="A217" s="34" t="s">
        <v>914</v>
      </c>
      <c r="B217" s="34" t="s">
        <v>915</v>
      </c>
      <c r="C217" s="35" t="s">
        <v>916</v>
      </c>
    </row>
    <row r="218" spans="1:3" x14ac:dyDescent="0.25">
      <c r="A218" s="32" t="s">
        <v>917</v>
      </c>
      <c r="B218" s="32" t="s">
        <v>918</v>
      </c>
      <c r="C218" s="33" t="s">
        <v>919</v>
      </c>
    </row>
    <row r="219" spans="1:3" x14ac:dyDescent="0.25">
      <c r="A219" s="34" t="s">
        <v>920</v>
      </c>
      <c r="B219" s="34" t="s">
        <v>921</v>
      </c>
      <c r="C219" s="35" t="s">
        <v>922</v>
      </c>
    </row>
    <row r="220" spans="1:3" x14ac:dyDescent="0.25">
      <c r="A220" s="32" t="s">
        <v>923</v>
      </c>
      <c r="B220" s="32" t="s">
        <v>924</v>
      </c>
      <c r="C220" s="33" t="s">
        <v>925</v>
      </c>
    </row>
    <row r="221" spans="1:3" x14ac:dyDescent="0.25">
      <c r="A221" s="34" t="s">
        <v>926</v>
      </c>
      <c r="B221" s="34" t="s">
        <v>927</v>
      </c>
      <c r="C221" s="35" t="s">
        <v>928</v>
      </c>
    </row>
    <row r="222" spans="1:3" x14ac:dyDescent="0.25">
      <c r="A222" s="32" t="s">
        <v>929</v>
      </c>
      <c r="B222" s="32" t="s">
        <v>930</v>
      </c>
      <c r="C222" s="33" t="s">
        <v>931</v>
      </c>
    </row>
    <row r="223" spans="1:3" x14ac:dyDescent="0.25">
      <c r="A223" s="34" t="s">
        <v>932</v>
      </c>
      <c r="B223" s="34" t="s">
        <v>933</v>
      </c>
      <c r="C223" s="35" t="s">
        <v>934</v>
      </c>
    </row>
    <row r="224" spans="1:3" x14ac:dyDescent="0.25">
      <c r="A224" s="32" t="s">
        <v>935</v>
      </c>
      <c r="B224" s="32" t="s">
        <v>936</v>
      </c>
      <c r="C224" s="33" t="s">
        <v>937</v>
      </c>
    </row>
    <row r="225" spans="1:3" x14ac:dyDescent="0.25">
      <c r="A225" s="34" t="s">
        <v>938</v>
      </c>
      <c r="B225" s="34" t="s">
        <v>939</v>
      </c>
      <c r="C225" s="35"/>
    </row>
    <row r="226" spans="1:3" x14ac:dyDescent="0.25">
      <c r="A226" s="32" t="s">
        <v>940</v>
      </c>
      <c r="B226" s="32" t="s">
        <v>941</v>
      </c>
      <c r="C226" s="33"/>
    </row>
    <row r="227" spans="1:3" x14ac:dyDescent="0.25">
      <c r="A227" s="34" t="s">
        <v>942</v>
      </c>
      <c r="B227" s="34" t="s">
        <v>943</v>
      </c>
      <c r="C227" s="35"/>
    </row>
    <row r="228" spans="1:3" x14ac:dyDescent="0.25">
      <c r="A228" s="32" t="s">
        <v>944</v>
      </c>
      <c r="B228" s="32" t="s">
        <v>945</v>
      </c>
      <c r="C228" s="33" t="s">
        <v>946</v>
      </c>
    </row>
    <row r="229" spans="1:3" x14ac:dyDescent="0.25">
      <c r="A229" s="34" t="s">
        <v>947</v>
      </c>
      <c r="B229" s="34" t="s">
        <v>948</v>
      </c>
      <c r="C229" s="35" t="s">
        <v>949</v>
      </c>
    </row>
    <row r="230" spans="1:3" x14ac:dyDescent="0.25">
      <c r="A230" s="32" t="s">
        <v>950</v>
      </c>
      <c r="B230" s="32" t="s">
        <v>951</v>
      </c>
      <c r="C230" s="33" t="s">
        <v>952</v>
      </c>
    </row>
    <row r="231" spans="1:3" x14ac:dyDescent="0.25">
      <c r="A231" s="34" t="s">
        <v>953</v>
      </c>
      <c r="B231" s="34" t="s">
        <v>954</v>
      </c>
      <c r="C231" s="35" t="s">
        <v>955</v>
      </c>
    </row>
    <row r="232" spans="1:3" x14ac:dyDescent="0.25">
      <c r="A232" s="32" t="s">
        <v>956</v>
      </c>
      <c r="B232" s="32" t="s">
        <v>957</v>
      </c>
      <c r="C232" s="33" t="s">
        <v>958</v>
      </c>
    </row>
    <row r="233" spans="1:3" x14ac:dyDescent="0.25">
      <c r="A233" s="34" t="s">
        <v>959</v>
      </c>
      <c r="B233" s="34" t="s">
        <v>960</v>
      </c>
      <c r="C233" s="35" t="s">
        <v>961</v>
      </c>
    </row>
    <row r="234" spans="1:3" x14ac:dyDescent="0.25">
      <c r="A234" s="32" t="s">
        <v>962</v>
      </c>
      <c r="B234" s="32" t="s">
        <v>963</v>
      </c>
      <c r="C234" s="33" t="s">
        <v>964</v>
      </c>
    </row>
    <row r="235" spans="1:3" x14ac:dyDescent="0.25">
      <c r="A235" s="34" t="s">
        <v>965</v>
      </c>
      <c r="B235" s="34" t="s">
        <v>966</v>
      </c>
      <c r="C235" s="35" t="s">
        <v>967</v>
      </c>
    </row>
    <row r="236" spans="1:3" x14ac:dyDescent="0.25">
      <c r="A236" s="32" t="s">
        <v>968</v>
      </c>
      <c r="B236" s="32" t="s">
        <v>969</v>
      </c>
      <c r="C236" s="33" t="s">
        <v>970</v>
      </c>
    </row>
    <row r="237" spans="1:3" x14ac:dyDescent="0.25">
      <c r="A237" s="34" t="s">
        <v>971</v>
      </c>
      <c r="B237" s="34" t="s">
        <v>972</v>
      </c>
      <c r="C237" s="35" t="s">
        <v>973</v>
      </c>
    </row>
    <row r="238" spans="1:3" x14ac:dyDescent="0.25">
      <c r="A238" s="32" t="s">
        <v>974</v>
      </c>
      <c r="B238" s="32" t="s">
        <v>975</v>
      </c>
      <c r="C238" s="33" t="s">
        <v>976</v>
      </c>
    </row>
    <row r="239" spans="1:3" x14ac:dyDescent="0.25">
      <c r="A239" s="34" t="s">
        <v>977</v>
      </c>
      <c r="B239" s="34" t="s">
        <v>978</v>
      </c>
      <c r="C239" s="35"/>
    </row>
    <row r="240" spans="1:3" x14ac:dyDescent="0.25">
      <c r="A240" s="32" t="s">
        <v>979</v>
      </c>
      <c r="B240" s="32" t="s">
        <v>980</v>
      </c>
      <c r="C240" s="33"/>
    </row>
    <row r="241" spans="1:3" x14ac:dyDescent="0.25">
      <c r="A241" s="34" t="s">
        <v>981</v>
      </c>
      <c r="B241" s="34" t="s">
        <v>982</v>
      </c>
      <c r="C241" s="35"/>
    </row>
    <row r="242" spans="1:3" x14ac:dyDescent="0.25">
      <c r="A242" s="32" t="s">
        <v>983</v>
      </c>
      <c r="B242" s="32" t="s">
        <v>984</v>
      </c>
      <c r="C242" s="33"/>
    </row>
    <row r="243" spans="1:3" x14ac:dyDescent="0.25">
      <c r="A243" s="34" t="s">
        <v>985</v>
      </c>
      <c r="B243" s="34" t="s">
        <v>986</v>
      </c>
      <c r="C243" s="35"/>
    </row>
    <row r="244" spans="1:3" x14ac:dyDescent="0.25">
      <c r="A244" s="32" t="s">
        <v>987</v>
      </c>
      <c r="B244" s="32" t="s">
        <v>988</v>
      </c>
      <c r="C244" s="33"/>
    </row>
    <row r="245" spans="1:3" x14ac:dyDescent="0.25">
      <c r="A245" s="34" t="s">
        <v>989</v>
      </c>
      <c r="B245" s="34" t="s">
        <v>990</v>
      </c>
      <c r="C245" s="35"/>
    </row>
    <row r="246" spans="1:3" x14ac:dyDescent="0.25">
      <c r="A246" s="32" t="s">
        <v>991</v>
      </c>
      <c r="B246" s="32" t="s">
        <v>992</v>
      </c>
      <c r="C246" s="33"/>
    </row>
    <row r="247" spans="1:3" x14ac:dyDescent="0.25">
      <c r="A247" s="34" t="s">
        <v>993</v>
      </c>
      <c r="B247" s="34" t="s">
        <v>994</v>
      </c>
      <c r="C247" s="35"/>
    </row>
    <row r="248" spans="1:3" x14ac:dyDescent="0.25">
      <c r="A248" s="32" t="s">
        <v>995</v>
      </c>
      <c r="B248" s="32" t="s">
        <v>996</v>
      </c>
      <c r="C248" s="35"/>
    </row>
  </sheetData>
  <sheetProtection algorithmName="SHA-512" hashValue="hst3opPvu4auPEhXvlllec/QhUVfxCNTvp8RcCCJUQVm1FuS7CIkLFbyBZcWGoq6cWSH/yiJb7b/e6goV96jZw==" saltValue="F9sQNilSqkWJimylG++wdQ==" spinCount="100000" sheet="1" objects="1" scenarios="1" autoFilter="0"/>
  <autoFilter ref="A1:C248"/>
  <pageMargins left="0.7" right="0.7" top="0.75" bottom="0.75" header="0.3" footer="0.3"/>
  <pageSetup paperSize="9" orientation="portrait" horizontalDpi="4294967295" verticalDpi="4294967295"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Worksheets</vt:lpstr>
      </vt:variant>
      <vt:variant>
        <vt:i4>7</vt:i4>
      </vt:variant>
    </vt:vector>
  </HeadingPairs>
  <TitlesOfParts>
    <vt:vector size="7" baseType="lpstr">
      <vt:lpstr>Type</vt:lpstr>
      <vt:lpstr>Identity</vt:lpstr>
      <vt:lpstr>Activity</vt:lpstr>
      <vt:lpstr>auxControlo</vt:lpstr>
      <vt:lpstr>TA_Rubric</vt:lpstr>
      <vt:lpstr>TA_Serv</vt:lpstr>
      <vt:lpstr>TA_Territorio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2020-11-19T17:32:50Z</dcterms:created>
  <dcterms:modified xsi:type="dcterms:W3CDTF">2021-12-17T10:41:02Z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4339546-1082-4534-91e1-91aa69eb15e8_Enabled">
    <vt:lpwstr>true</vt:lpwstr>
  </property>
  <property fmtid="{D5CDD505-2E9C-101B-9397-08002B2CF9AE}" pid="3" name="MSIP_Label_84339546-1082-4534-91e1-91aa69eb15e8_SetDate">
    <vt:lpwstr>2020-11-19T17:56:46Z</vt:lpwstr>
  </property>
  <property fmtid="{D5CDD505-2E9C-101B-9397-08002B2CF9AE}" pid="4" name="MSIP_Label_84339546-1082-4534-91e1-91aa69eb15e8_Method">
    <vt:lpwstr>Privileged</vt:lpwstr>
  </property>
  <property fmtid="{D5CDD505-2E9C-101B-9397-08002B2CF9AE}" pid="5" name="MSIP_Label_84339546-1082-4534-91e1-91aa69eb15e8_Name">
    <vt:lpwstr>Interno - Sem marca de água</vt:lpwstr>
  </property>
  <property fmtid="{D5CDD505-2E9C-101B-9397-08002B2CF9AE}" pid="6" name="MSIP_Label_84339546-1082-4534-91e1-91aa69eb15e8_SiteId">
    <vt:lpwstr>f92c299d-3d5a-4621-abd4-755e52e5161d</vt:lpwstr>
  </property>
  <property fmtid="{D5CDD505-2E9C-101B-9397-08002B2CF9AE}" pid="7" name="MSIP_Label_84339546-1082-4534-91e1-91aa69eb15e8_ActionId">
    <vt:lpwstr>9010136f-fc99-4de7-b0cf-00005eeeb8ce</vt:lpwstr>
  </property>
  <property fmtid="{D5CDD505-2E9C-101B-9397-08002B2CF9AE}" pid="8" name="MSIP_Label_84339546-1082-4534-91e1-91aa69eb15e8_ContentBits">
    <vt:lpwstr>0</vt:lpwstr>
  </property>
</Properties>
</file>